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âmara Ivoti\Documents\Projetos de lei\PROJETOS DE LEI 2021\PL 612021\"/>
    </mc:Choice>
  </mc:AlternateContent>
  <bookViews>
    <workbookView xWindow="0" yWindow="0" windowWidth="11490" windowHeight="4395"/>
  </bookViews>
  <sheets>
    <sheet name="Anexo I - Programas" sheetId="4" r:id="rId1"/>
    <sheet name="Anexo II - Resumo dos Programas" sheetId="5" r:id="rId2"/>
    <sheet name="Anexo III - Progr-Ação-Fun-Subf" sheetId="6" r:id="rId3"/>
    <sheet name="Anexo IV -Projetos e Ativid " sheetId="8" r:id="rId4"/>
    <sheet name="Plan1" sheetId="1" r:id="rId5"/>
    <sheet name="Plan2" sheetId="2" r:id="rId6"/>
    <sheet name="Plan3" sheetId="3" r:id="rId7"/>
  </sheets>
  <externalReferences>
    <externalReference r:id="rId8"/>
    <externalReference r:id="rId9"/>
    <externalReference r:id="rId10"/>
  </externalReferences>
  <calcPr calcId="162913"/>
</workbook>
</file>

<file path=xl/calcChain.xml><?xml version="1.0" encoding="utf-8"?>
<calcChain xmlns="http://schemas.openxmlformats.org/spreadsheetml/2006/main">
  <c r="A74" i="6" l="1"/>
  <c r="A73" i="6"/>
  <c r="A68" i="6"/>
  <c r="A65" i="6"/>
  <c r="A64" i="6"/>
  <c r="A50" i="6"/>
  <c r="E39" i="6"/>
  <c r="E32" i="6"/>
  <c r="E31" i="6"/>
  <c r="E33" i="6"/>
  <c r="A27" i="6"/>
  <c r="A23" i="6"/>
  <c r="A22" i="6"/>
  <c r="A19" i="6"/>
  <c r="A14" i="6"/>
  <c r="G79" i="4"/>
  <c r="H79" i="4"/>
  <c r="I79" i="4"/>
  <c r="F79" i="4"/>
  <c r="G355" i="4"/>
  <c r="G351" i="4" s="1"/>
  <c r="D22" i="5" s="1"/>
  <c r="H355" i="4"/>
  <c r="H351" i="4" s="1"/>
  <c r="E22" i="5" s="1"/>
  <c r="I355" i="4"/>
  <c r="I351" i="4" s="1"/>
  <c r="F22" i="5" s="1"/>
  <c r="F355" i="4"/>
  <c r="F351" i="4" s="1"/>
  <c r="C355" i="4"/>
  <c r="B355" i="4"/>
  <c r="I353" i="4"/>
  <c r="H353" i="4"/>
  <c r="G353" i="4"/>
  <c r="F353" i="4"/>
  <c r="G435" i="4"/>
  <c r="H435" i="4"/>
  <c r="I435" i="4"/>
  <c r="F435" i="4"/>
  <c r="G57" i="4"/>
  <c r="H57" i="4"/>
  <c r="I57" i="4"/>
  <c r="F57" i="4"/>
  <c r="C57" i="4"/>
  <c r="G437" i="4"/>
  <c r="H437" i="4"/>
  <c r="I437" i="4"/>
  <c r="F437" i="4"/>
  <c r="G443" i="4"/>
  <c r="I443" i="4"/>
  <c r="G439" i="4"/>
  <c r="H439" i="4"/>
  <c r="I439" i="4"/>
  <c r="F439" i="4"/>
  <c r="C439" i="4"/>
  <c r="B439" i="4"/>
  <c r="G425" i="4"/>
  <c r="H425" i="4"/>
  <c r="I425" i="4"/>
  <c r="F425" i="4"/>
  <c r="C425" i="4"/>
  <c r="B425" i="4"/>
  <c r="G433" i="4"/>
  <c r="H433" i="4"/>
  <c r="I433" i="4"/>
  <c r="F433" i="4"/>
  <c r="G421" i="4"/>
  <c r="H421" i="4"/>
  <c r="I421" i="4"/>
  <c r="F421" i="4"/>
  <c r="G423" i="4"/>
  <c r="J423" i="4" s="1"/>
  <c r="H423" i="4"/>
  <c r="I423" i="4"/>
  <c r="F423" i="4"/>
  <c r="C423" i="4"/>
  <c r="B423" i="4"/>
  <c r="G409" i="4"/>
  <c r="H409" i="4"/>
  <c r="I409" i="4"/>
  <c r="F409" i="4"/>
  <c r="C409" i="4"/>
  <c r="G405" i="4"/>
  <c r="H405" i="4"/>
  <c r="I405" i="4"/>
  <c r="F405" i="4"/>
  <c r="G391" i="4"/>
  <c r="H391" i="4"/>
  <c r="I391" i="4"/>
  <c r="F391" i="4"/>
  <c r="G407" i="4"/>
  <c r="H407" i="4"/>
  <c r="I407" i="4"/>
  <c r="F407" i="4"/>
  <c r="C407" i="4"/>
  <c r="G393" i="4"/>
  <c r="G389" i="4" s="1"/>
  <c r="D23" i="5" s="1"/>
  <c r="H393" i="4"/>
  <c r="H389" i="4" s="1"/>
  <c r="E23" i="5" s="1"/>
  <c r="C393" i="4"/>
  <c r="C379" i="4"/>
  <c r="B379" i="4"/>
  <c r="G377" i="4"/>
  <c r="H377" i="4"/>
  <c r="I377" i="4"/>
  <c r="F377" i="4"/>
  <c r="G375" i="4"/>
  <c r="H375" i="4"/>
  <c r="I375" i="4"/>
  <c r="F375" i="4"/>
  <c r="G373" i="4"/>
  <c r="H373" i="4"/>
  <c r="I373" i="4"/>
  <c r="F373" i="4"/>
  <c r="G371" i="4"/>
  <c r="H371" i="4"/>
  <c r="I371" i="4"/>
  <c r="F371" i="4"/>
  <c r="G369" i="4"/>
  <c r="H369" i="4"/>
  <c r="I369" i="4"/>
  <c r="F369" i="4"/>
  <c r="G367" i="4"/>
  <c r="H367" i="4"/>
  <c r="I367" i="4"/>
  <c r="F367" i="4"/>
  <c r="G341" i="4"/>
  <c r="H341" i="4"/>
  <c r="I341" i="4"/>
  <c r="F341" i="4"/>
  <c r="B341" i="4"/>
  <c r="C341" i="4"/>
  <c r="G339" i="4"/>
  <c r="H339" i="4"/>
  <c r="I339" i="4"/>
  <c r="F339" i="4"/>
  <c r="C339" i="4"/>
  <c r="B339" i="4"/>
  <c r="G337" i="4"/>
  <c r="H337" i="4"/>
  <c r="I337" i="4"/>
  <c r="F337" i="4"/>
  <c r="G335" i="4"/>
  <c r="H335" i="4"/>
  <c r="I335" i="4"/>
  <c r="F335" i="4"/>
  <c r="G333" i="4"/>
  <c r="H333" i="4"/>
  <c r="F333" i="4"/>
  <c r="G331" i="4"/>
  <c r="H331" i="4"/>
  <c r="I331" i="4"/>
  <c r="F331" i="4"/>
  <c r="G329" i="4"/>
  <c r="H329" i="4"/>
  <c r="I329" i="4"/>
  <c r="C329" i="4"/>
  <c r="F329" i="4"/>
  <c r="G327" i="4"/>
  <c r="H327" i="4"/>
  <c r="I327" i="4"/>
  <c r="F327" i="4"/>
  <c r="G325" i="4"/>
  <c r="H325" i="4"/>
  <c r="I325" i="4"/>
  <c r="F325" i="4"/>
  <c r="G313" i="4"/>
  <c r="H313" i="4"/>
  <c r="I313" i="4"/>
  <c r="F313" i="4"/>
  <c r="C313" i="4"/>
  <c r="B313" i="4"/>
  <c r="G311" i="4"/>
  <c r="H311" i="4"/>
  <c r="I311" i="4"/>
  <c r="F311" i="4"/>
  <c r="C311" i="4"/>
  <c r="B311" i="4"/>
  <c r="G309" i="4"/>
  <c r="H309" i="4"/>
  <c r="I309" i="4"/>
  <c r="F309" i="4"/>
  <c r="C309" i="4"/>
  <c r="H307" i="4"/>
  <c r="F307" i="4"/>
  <c r="C307" i="4"/>
  <c r="G305" i="4"/>
  <c r="H305" i="4"/>
  <c r="I305" i="4"/>
  <c r="F305" i="4"/>
  <c r="G303" i="4"/>
  <c r="H303" i="4"/>
  <c r="I303" i="4"/>
  <c r="F303" i="4"/>
  <c r="G301" i="4"/>
  <c r="H301" i="4"/>
  <c r="I301" i="4"/>
  <c r="F301" i="4"/>
  <c r="C301" i="4"/>
  <c r="G299" i="4"/>
  <c r="H299" i="4"/>
  <c r="I299" i="4"/>
  <c r="F299" i="4"/>
  <c r="C299" i="4"/>
  <c r="G297" i="4"/>
  <c r="H297" i="4"/>
  <c r="I297" i="4"/>
  <c r="F297" i="4"/>
  <c r="C297" i="4"/>
  <c r="G295" i="4"/>
  <c r="H295" i="4"/>
  <c r="I295" i="4"/>
  <c r="F295" i="4"/>
  <c r="G283" i="4"/>
  <c r="H283" i="4"/>
  <c r="F283" i="4"/>
  <c r="G281" i="4"/>
  <c r="H281" i="4"/>
  <c r="I281" i="4"/>
  <c r="F281" i="4"/>
  <c r="F273" i="4" s="1"/>
  <c r="C18" i="5" s="1"/>
  <c r="C281" i="4"/>
  <c r="G279" i="4"/>
  <c r="H279" i="4"/>
  <c r="I279" i="4"/>
  <c r="F279" i="4"/>
  <c r="G277" i="4"/>
  <c r="H277" i="4"/>
  <c r="I277" i="4"/>
  <c r="F277" i="4"/>
  <c r="G275" i="4"/>
  <c r="H275" i="4"/>
  <c r="I275" i="4"/>
  <c r="F275" i="4"/>
  <c r="C279" i="4"/>
  <c r="G263" i="4"/>
  <c r="H263" i="4"/>
  <c r="I263" i="4"/>
  <c r="F263" i="4"/>
  <c r="G261" i="4"/>
  <c r="H261" i="4"/>
  <c r="H257" i="4" s="1"/>
  <c r="E17" i="5" s="1"/>
  <c r="F261" i="4"/>
  <c r="G259" i="4"/>
  <c r="H259" i="4"/>
  <c r="I259" i="4"/>
  <c r="F259" i="4"/>
  <c r="G247" i="4"/>
  <c r="H247" i="4"/>
  <c r="I247" i="4"/>
  <c r="F247" i="4"/>
  <c r="C247" i="4"/>
  <c r="G245" i="4"/>
  <c r="I245" i="4"/>
  <c r="F245" i="4"/>
  <c r="G243" i="4"/>
  <c r="H243" i="4"/>
  <c r="I243" i="4"/>
  <c r="I239" i="4" s="1"/>
  <c r="F16" i="5" s="1"/>
  <c r="F243" i="4"/>
  <c r="G241" i="4"/>
  <c r="H241" i="4"/>
  <c r="I241" i="4"/>
  <c r="F241" i="4"/>
  <c r="G229" i="4"/>
  <c r="H229" i="4"/>
  <c r="I229" i="4"/>
  <c r="F229" i="4"/>
  <c r="C229" i="4"/>
  <c r="B229" i="4"/>
  <c r="G227" i="4"/>
  <c r="H227" i="4"/>
  <c r="I227" i="4"/>
  <c r="F227" i="4"/>
  <c r="G223" i="4"/>
  <c r="H223" i="4"/>
  <c r="I223" i="4"/>
  <c r="F223" i="4"/>
  <c r="G225" i="4"/>
  <c r="H225" i="4"/>
  <c r="I225" i="4"/>
  <c r="I221" i="4" s="1"/>
  <c r="F15" i="5" s="1"/>
  <c r="F225" i="4"/>
  <c r="G211" i="4"/>
  <c r="H211" i="4"/>
  <c r="I211" i="4"/>
  <c r="F211" i="4"/>
  <c r="G209" i="4"/>
  <c r="H209" i="4"/>
  <c r="I209" i="4"/>
  <c r="F209" i="4"/>
  <c r="G207" i="4"/>
  <c r="H207" i="4"/>
  <c r="I207" i="4"/>
  <c r="I203" i="4" s="1"/>
  <c r="F14" i="5" s="1"/>
  <c r="F207" i="4"/>
  <c r="G205" i="4"/>
  <c r="H205" i="4"/>
  <c r="I205" i="4"/>
  <c r="F205" i="4"/>
  <c r="G193" i="4"/>
  <c r="H193" i="4"/>
  <c r="I193" i="4"/>
  <c r="F193" i="4"/>
  <c r="C193" i="4"/>
  <c r="G189" i="4"/>
  <c r="H189" i="4"/>
  <c r="I189" i="4"/>
  <c r="F189" i="4"/>
  <c r="J189" i="4" s="1"/>
  <c r="G187" i="4"/>
  <c r="H187" i="4"/>
  <c r="I187" i="4"/>
  <c r="F187" i="4"/>
  <c r="G185" i="4"/>
  <c r="H185" i="4"/>
  <c r="I185" i="4"/>
  <c r="F185" i="4"/>
  <c r="G165" i="4"/>
  <c r="H165" i="4"/>
  <c r="I165" i="4"/>
  <c r="F165" i="4"/>
  <c r="C165" i="4"/>
  <c r="B165" i="4"/>
  <c r="G171" i="4"/>
  <c r="H171" i="4"/>
  <c r="I171" i="4"/>
  <c r="F171" i="4"/>
  <c r="H169" i="4"/>
  <c r="F169" i="4"/>
  <c r="G167" i="4"/>
  <c r="H167" i="4"/>
  <c r="I167" i="4"/>
  <c r="F167" i="4"/>
  <c r="G163" i="4"/>
  <c r="H163" i="4"/>
  <c r="I163" i="4"/>
  <c r="F163" i="4"/>
  <c r="H161" i="4"/>
  <c r="F161" i="4"/>
  <c r="C161" i="4"/>
  <c r="B161" i="4"/>
  <c r="G159" i="4"/>
  <c r="H159" i="4"/>
  <c r="I159" i="4"/>
  <c r="F159" i="4"/>
  <c r="C159" i="4"/>
  <c r="B159" i="4"/>
  <c r="H157" i="4"/>
  <c r="F157" i="4"/>
  <c r="C157" i="4"/>
  <c r="B157" i="4"/>
  <c r="C155" i="4"/>
  <c r="G155" i="4"/>
  <c r="H155" i="4"/>
  <c r="I155" i="4"/>
  <c r="F155" i="4"/>
  <c r="G153" i="4"/>
  <c r="H153" i="4"/>
  <c r="I153" i="4"/>
  <c r="F153" i="4"/>
  <c r="C153" i="4"/>
  <c r="C171" i="4"/>
  <c r="B171" i="4"/>
  <c r="C169" i="4"/>
  <c r="B169" i="4"/>
  <c r="C167" i="4"/>
  <c r="B167" i="4"/>
  <c r="C163" i="4"/>
  <c r="B163" i="4"/>
  <c r="G149" i="4"/>
  <c r="H149" i="4"/>
  <c r="I149" i="4"/>
  <c r="F149" i="4"/>
  <c r="G137" i="4"/>
  <c r="H137" i="4"/>
  <c r="I137" i="4"/>
  <c r="I129" i="4" s="1"/>
  <c r="F11" i="5" s="1"/>
  <c r="F137" i="4"/>
  <c r="C137" i="4"/>
  <c r="B137" i="4"/>
  <c r="G135" i="4"/>
  <c r="H135" i="4"/>
  <c r="I135" i="4"/>
  <c r="F135" i="4"/>
  <c r="G133" i="4"/>
  <c r="G129" i="4" s="1"/>
  <c r="D11" i="5" s="1"/>
  <c r="H133" i="4"/>
  <c r="I133" i="4"/>
  <c r="F133" i="4"/>
  <c r="G131" i="4"/>
  <c r="H131" i="4"/>
  <c r="I131" i="4"/>
  <c r="F131" i="4"/>
  <c r="G119" i="4"/>
  <c r="H119" i="4"/>
  <c r="I119" i="4"/>
  <c r="F119" i="4"/>
  <c r="C119" i="4"/>
  <c r="B119" i="4"/>
  <c r="F117" i="4"/>
  <c r="C117" i="4"/>
  <c r="G115" i="4"/>
  <c r="H115" i="4"/>
  <c r="I115" i="4"/>
  <c r="F115" i="4"/>
  <c r="F111" i="4" s="1"/>
  <c r="C10" i="5" s="1"/>
  <c r="G113" i="4"/>
  <c r="H113" i="4"/>
  <c r="I113" i="4"/>
  <c r="F113" i="4"/>
  <c r="G99" i="4"/>
  <c r="H99" i="4"/>
  <c r="I99" i="4"/>
  <c r="F99" i="4"/>
  <c r="G101" i="4"/>
  <c r="G97" i="4" s="1"/>
  <c r="H101" i="4"/>
  <c r="H97" i="4" s="1"/>
  <c r="E9" i="5" s="1"/>
  <c r="I101" i="4"/>
  <c r="I97" i="4" s="1"/>
  <c r="F9" i="5" s="1"/>
  <c r="F101" i="4"/>
  <c r="F97" i="4" s="1"/>
  <c r="C9" i="5" s="1"/>
  <c r="F69" i="4"/>
  <c r="G87" i="4"/>
  <c r="H87" i="4"/>
  <c r="J87" i="4" s="1"/>
  <c r="I87" i="4"/>
  <c r="F87" i="4"/>
  <c r="C87" i="4"/>
  <c r="C85" i="4"/>
  <c r="G85" i="4"/>
  <c r="H85" i="4"/>
  <c r="I85" i="4"/>
  <c r="F85" i="4"/>
  <c r="J85" i="4" s="1"/>
  <c r="G83" i="4"/>
  <c r="H83" i="4"/>
  <c r="I83" i="4"/>
  <c r="F83" i="4"/>
  <c r="J83" i="4" s="1"/>
  <c r="I81" i="4"/>
  <c r="F81" i="4"/>
  <c r="G77" i="4"/>
  <c r="H77" i="4"/>
  <c r="I77" i="4"/>
  <c r="F77" i="4"/>
  <c r="G75" i="4"/>
  <c r="H75" i="4"/>
  <c r="I75" i="4"/>
  <c r="F75" i="4"/>
  <c r="G73" i="4"/>
  <c r="H73" i="4"/>
  <c r="I73" i="4"/>
  <c r="F73" i="4"/>
  <c r="G71" i="4"/>
  <c r="H71" i="4"/>
  <c r="I71" i="4"/>
  <c r="F71" i="4"/>
  <c r="C71" i="4"/>
  <c r="G69" i="4"/>
  <c r="H69" i="4"/>
  <c r="I69" i="4"/>
  <c r="G55" i="4"/>
  <c r="H55" i="4"/>
  <c r="I55" i="4"/>
  <c r="F55" i="4"/>
  <c r="G53" i="4"/>
  <c r="H53" i="4"/>
  <c r="I53" i="4"/>
  <c r="F53" i="4"/>
  <c r="G51" i="4"/>
  <c r="H51" i="4"/>
  <c r="I51" i="4"/>
  <c r="F51" i="4"/>
  <c r="G49" i="4"/>
  <c r="H49" i="4"/>
  <c r="I49" i="4"/>
  <c r="F49" i="4"/>
  <c r="G33" i="4"/>
  <c r="H33" i="4"/>
  <c r="I33" i="4"/>
  <c r="F33" i="4"/>
  <c r="G31" i="4"/>
  <c r="H31" i="4"/>
  <c r="I31" i="4"/>
  <c r="F31" i="4"/>
  <c r="G29" i="4"/>
  <c r="G25" i="4" s="1"/>
  <c r="D6" i="5" s="1"/>
  <c r="H29" i="4"/>
  <c r="H25" i="4" s="1"/>
  <c r="E6" i="5" s="1"/>
  <c r="I29" i="4"/>
  <c r="I25" i="4" s="1"/>
  <c r="F6" i="5" s="1"/>
  <c r="F29" i="4"/>
  <c r="F25" i="4" s="1"/>
  <c r="G47" i="4"/>
  <c r="H47" i="4"/>
  <c r="H43" i="4" s="1"/>
  <c r="E7" i="5" s="1"/>
  <c r="F47" i="4"/>
  <c r="G27" i="4"/>
  <c r="H27" i="4"/>
  <c r="I27" i="4"/>
  <c r="F27" i="4"/>
  <c r="G45" i="4"/>
  <c r="H45" i="4"/>
  <c r="I45" i="4"/>
  <c r="F45" i="4"/>
  <c r="F13" i="4"/>
  <c r="H15" i="4"/>
  <c r="H11" i="4" s="1"/>
  <c r="E5" i="5" s="1"/>
  <c r="I15" i="4"/>
  <c r="I11" i="4"/>
  <c r="F5" i="5" s="1"/>
  <c r="G15" i="4"/>
  <c r="G11" i="4" s="1"/>
  <c r="F137" i="8"/>
  <c r="E137" i="8"/>
  <c r="D137" i="8"/>
  <c r="C137" i="8"/>
  <c r="B137" i="8"/>
  <c r="E135" i="8"/>
  <c r="F132" i="8"/>
  <c r="I393" i="4" s="1"/>
  <c r="I389" i="4" s="1"/>
  <c r="E132" i="8"/>
  <c r="D132" i="8"/>
  <c r="D135" i="8" s="1"/>
  <c r="C132" i="8"/>
  <c r="F393" i="4" s="1"/>
  <c r="F126" i="8"/>
  <c r="F127" i="8" s="1"/>
  <c r="E126" i="8"/>
  <c r="H443" i="4" s="1"/>
  <c r="D126" i="8"/>
  <c r="D127" i="8"/>
  <c r="C126" i="8"/>
  <c r="F443" i="4" s="1"/>
  <c r="C127" i="8"/>
  <c r="E115" i="8"/>
  <c r="D115" i="8"/>
  <c r="C115" i="8"/>
  <c r="F102" i="8"/>
  <c r="F96" i="8"/>
  <c r="E96" i="8"/>
  <c r="D96" i="8"/>
  <c r="C96" i="8"/>
  <c r="F84" i="8"/>
  <c r="I307" i="4" s="1"/>
  <c r="I293" i="4" s="1"/>
  <c r="F19" i="5" s="1"/>
  <c r="E84" i="8"/>
  <c r="E88" i="8" s="1"/>
  <c r="E117" i="8" s="1"/>
  <c r="D84" i="8"/>
  <c r="C84" i="8"/>
  <c r="C88" i="8"/>
  <c r="E76" i="8"/>
  <c r="D76" i="8"/>
  <c r="C76" i="8"/>
  <c r="F75" i="8"/>
  <c r="I283" i="4" s="1"/>
  <c r="J283" i="4" s="1"/>
  <c r="F70" i="8"/>
  <c r="I261" i="4" s="1"/>
  <c r="J261" i="4" s="1"/>
  <c r="E60" i="8"/>
  <c r="H245" i="4" s="1"/>
  <c r="J245" i="4" s="1"/>
  <c r="F52" i="8"/>
  <c r="I169" i="4" s="1"/>
  <c r="E52" i="8"/>
  <c r="D52" i="8"/>
  <c r="G169" i="4" s="1"/>
  <c r="C52" i="8"/>
  <c r="F49" i="8"/>
  <c r="I161" i="4" s="1"/>
  <c r="J161" i="4" s="1"/>
  <c r="E49" i="8"/>
  <c r="D49" i="8"/>
  <c r="G161" i="4" s="1"/>
  <c r="C49" i="8"/>
  <c r="F47" i="8"/>
  <c r="I157" i="4" s="1"/>
  <c r="E47" i="8"/>
  <c r="D47" i="8"/>
  <c r="G157" i="4" s="1"/>
  <c r="C47" i="8"/>
  <c r="F42" i="8"/>
  <c r="I191" i="4" s="1"/>
  <c r="E42" i="8"/>
  <c r="H191" i="4" s="1"/>
  <c r="D42" i="8"/>
  <c r="G191" i="4" s="1"/>
  <c r="C42" i="8"/>
  <c r="F191" i="4" s="1"/>
  <c r="F183" i="4" s="1"/>
  <c r="C13" i="5" s="1"/>
  <c r="F40" i="8"/>
  <c r="I151" i="4" s="1"/>
  <c r="I147" i="4" s="1"/>
  <c r="F12" i="5" s="1"/>
  <c r="E40" i="8"/>
  <c r="E66" i="8" s="1"/>
  <c r="D40" i="8"/>
  <c r="C40" i="8"/>
  <c r="C66" i="8" s="1"/>
  <c r="F37" i="8"/>
  <c r="E37" i="8"/>
  <c r="D37" i="8"/>
  <c r="C37" i="8"/>
  <c r="F26" i="8"/>
  <c r="E22" i="8"/>
  <c r="E26" i="8" s="1"/>
  <c r="D22" i="8"/>
  <c r="G81" i="4" s="1"/>
  <c r="D26" i="8"/>
  <c r="C22" i="8"/>
  <c r="C26" i="8"/>
  <c r="E15" i="8"/>
  <c r="D15" i="8"/>
  <c r="C15" i="8"/>
  <c r="F11" i="8"/>
  <c r="I47" i="4" s="1"/>
  <c r="F8" i="8"/>
  <c r="E8" i="8"/>
  <c r="D8" i="8"/>
  <c r="C8" i="8"/>
  <c r="A86" i="6"/>
  <c r="A84" i="6"/>
  <c r="A83" i="6"/>
  <c r="A82" i="6"/>
  <c r="A80" i="6"/>
  <c r="A79" i="6"/>
  <c r="A78" i="6"/>
  <c r="A77" i="6"/>
  <c r="A76" i="6"/>
  <c r="A75" i="6"/>
  <c r="A72" i="6"/>
  <c r="A71" i="6"/>
  <c r="A70" i="6"/>
  <c r="A69" i="6"/>
  <c r="A67" i="6"/>
  <c r="A66" i="6"/>
  <c r="A63" i="6"/>
  <c r="A62" i="6"/>
  <c r="A61" i="6"/>
  <c r="A60" i="6"/>
  <c r="A59" i="6"/>
  <c r="A58" i="6"/>
  <c r="A57" i="6"/>
  <c r="A56" i="6"/>
  <c r="A55" i="6"/>
  <c r="A54" i="6"/>
  <c r="A53" i="6"/>
  <c r="A52" i="6"/>
  <c r="A51" i="6"/>
  <c r="A49" i="6"/>
  <c r="A48" i="6"/>
  <c r="A47" i="6"/>
  <c r="A46" i="6"/>
  <c r="A45" i="6"/>
  <c r="A44" i="6"/>
  <c r="A43" i="6"/>
  <c r="A42" i="6"/>
  <c r="A41" i="6"/>
  <c r="A40" i="6"/>
  <c r="A39" i="6"/>
  <c r="A38" i="6"/>
  <c r="A37" i="6"/>
  <c r="A36" i="6"/>
  <c r="A35" i="6"/>
  <c r="A34" i="6"/>
  <c r="A33" i="6"/>
  <c r="A32" i="6"/>
  <c r="D31" i="6"/>
  <c r="A31" i="6"/>
  <c r="D29" i="6"/>
  <c r="D30" i="6"/>
  <c r="A28" i="6"/>
  <c r="A29" i="6"/>
  <c r="A30" i="6" s="1"/>
  <c r="A25" i="6"/>
  <c r="A24" i="6"/>
  <c r="A21" i="6"/>
  <c r="A20" i="6"/>
  <c r="A18" i="6"/>
  <c r="A17" i="6"/>
  <c r="A16" i="6"/>
  <c r="A15" i="6"/>
  <c r="A13" i="6"/>
  <c r="A12" i="6"/>
  <c r="A11" i="6"/>
  <c r="A10" i="6"/>
  <c r="A9" i="6"/>
  <c r="C7" i="6"/>
  <c r="C8" i="6"/>
  <c r="A6" i="6"/>
  <c r="A7" i="6"/>
  <c r="A8" i="6" s="1"/>
  <c r="A5" i="6"/>
  <c r="C443" i="4"/>
  <c r="C441" i="4"/>
  <c r="C437" i="4"/>
  <c r="B437" i="4"/>
  <c r="C412" i="4"/>
  <c r="B409" i="4"/>
  <c r="B407" i="4"/>
  <c r="C396" i="4"/>
  <c r="B393" i="4"/>
  <c r="C382" i="4"/>
  <c r="F379" i="4"/>
  <c r="F365" i="4" s="1"/>
  <c r="C21" i="5" s="1"/>
  <c r="C377" i="4"/>
  <c r="B377" i="4"/>
  <c r="B375" i="4"/>
  <c r="C373" i="4"/>
  <c r="B373" i="4"/>
  <c r="C371" i="4"/>
  <c r="B371" i="4"/>
  <c r="C369" i="4"/>
  <c r="B369" i="4"/>
  <c r="C358" i="4"/>
  <c r="C337" i="4"/>
  <c r="B337" i="4"/>
  <c r="C335" i="4"/>
  <c r="B335" i="4"/>
  <c r="C333" i="4"/>
  <c r="B333" i="4"/>
  <c r="C331" i="4"/>
  <c r="B331" i="4"/>
  <c r="B329" i="4"/>
  <c r="C327" i="4"/>
  <c r="B327" i="4"/>
  <c r="C316" i="4"/>
  <c r="B307" i="4"/>
  <c r="C305" i="4"/>
  <c r="B305" i="4"/>
  <c r="C303" i="4"/>
  <c r="B303" i="4"/>
  <c r="B301" i="4"/>
  <c r="B299" i="4"/>
  <c r="B297" i="4"/>
  <c r="C286" i="4"/>
  <c r="C283" i="4"/>
  <c r="B283" i="4"/>
  <c r="B281" i="4"/>
  <c r="B279" i="4"/>
  <c r="C277" i="4"/>
  <c r="B277" i="4"/>
  <c r="C266" i="4"/>
  <c r="C263" i="4"/>
  <c r="B263" i="4"/>
  <c r="C261" i="4"/>
  <c r="B261" i="4"/>
  <c r="C250" i="4"/>
  <c r="C245" i="4"/>
  <c r="B245" i="4"/>
  <c r="C243" i="4"/>
  <c r="B243" i="4"/>
  <c r="C232" i="4"/>
  <c r="C227" i="4"/>
  <c r="B227" i="4"/>
  <c r="C225" i="4"/>
  <c r="C214" i="4"/>
  <c r="C211" i="4"/>
  <c r="B211" i="4"/>
  <c r="C209" i="4"/>
  <c r="B209" i="4"/>
  <c r="C207" i="4"/>
  <c r="C196" i="4"/>
  <c r="C191" i="4"/>
  <c r="B191" i="4"/>
  <c r="C189" i="4"/>
  <c r="B189" i="4"/>
  <c r="C187" i="4"/>
  <c r="C176" i="4"/>
  <c r="B155" i="4"/>
  <c r="C151" i="4"/>
  <c r="B151" i="4"/>
  <c r="C140" i="4"/>
  <c r="C135" i="4"/>
  <c r="B135" i="4"/>
  <c r="C122" i="4"/>
  <c r="C115" i="4"/>
  <c r="B115" i="4"/>
  <c r="C104" i="4"/>
  <c r="C101" i="4"/>
  <c r="B101" i="4"/>
  <c r="C90" i="4"/>
  <c r="C83" i="4"/>
  <c r="B83" i="4"/>
  <c r="C81" i="4"/>
  <c r="C77" i="4"/>
  <c r="C75" i="4"/>
  <c r="B75" i="4"/>
  <c r="C73" i="4"/>
  <c r="C60" i="4"/>
  <c r="C55" i="4"/>
  <c r="B55" i="4"/>
  <c r="C53" i="4"/>
  <c r="B53" i="4"/>
  <c r="C51" i="4"/>
  <c r="B51" i="4"/>
  <c r="C49" i="4"/>
  <c r="B49" i="4"/>
  <c r="C47" i="4"/>
  <c r="B47" i="4"/>
  <c r="C36" i="4"/>
  <c r="C31" i="4"/>
  <c r="C18" i="4"/>
  <c r="F15" i="4"/>
  <c r="J15" i="4" s="1"/>
  <c r="F11" i="4"/>
  <c r="C5" i="5" s="1"/>
  <c r="C15" i="4"/>
  <c r="B15" i="4"/>
  <c r="G379" i="4"/>
  <c r="H379" i="4"/>
  <c r="I379" i="4"/>
  <c r="G43" i="4"/>
  <c r="D7" i="5" s="1"/>
  <c r="H323" i="4"/>
  <c r="E20" i="5" s="1"/>
  <c r="F323" i="4"/>
  <c r="C20" i="5" s="1"/>
  <c r="H293" i="4"/>
  <c r="E19" i="5" s="1"/>
  <c r="J339" i="4"/>
  <c r="F221" i="4"/>
  <c r="C15" i="5" s="1"/>
  <c r="H239" i="4"/>
  <c r="E16" i="5" s="1"/>
  <c r="F203" i="4"/>
  <c r="C14" i="5" s="1"/>
  <c r="J153" i="4"/>
  <c r="F129" i="4"/>
  <c r="C11" i="5" s="1"/>
  <c r="H129" i="4"/>
  <c r="E11" i="5" s="1"/>
  <c r="I111" i="4"/>
  <c r="F10" i="5" s="1"/>
  <c r="H111" i="4"/>
  <c r="E10" i="5" s="1"/>
  <c r="G257" i="4"/>
  <c r="D17" i="5" s="1"/>
  <c r="J117" i="4"/>
  <c r="F257" i="4"/>
  <c r="C17" i="5" s="1"/>
  <c r="I257" i="4"/>
  <c r="F17" i="5" s="1"/>
  <c r="C117" i="8"/>
  <c r="C118" i="8" s="1"/>
  <c r="F441" i="4" s="1"/>
  <c r="F431" i="4" s="1"/>
  <c r="G273" i="4"/>
  <c r="D18" i="5" s="1"/>
  <c r="G221" i="4"/>
  <c r="D15" i="5" s="1"/>
  <c r="G203" i="4"/>
  <c r="D14" i="5" s="1"/>
  <c r="H403" i="4"/>
  <c r="E24" i="5" s="1"/>
  <c r="J443" i="4"/>
  <c r="H221" i="4"/>
  <c r="E15" i="5" s="1"/>
  <c r="H365" i="4"/>
  <c r="E21" i="5" s="1"/>
  <c r="J297" i="4"/>
  <c r="J31" i="4"/>
  <c r="J301" i="4"/>
  <c r="G403" i="4"/>
  <c r="D24" i="5" s="1"/>
  <c r="J49" i="4"/>
  <c r="J211" i="4"/>
  <c r="J369" i="4"/>
  <c r="C120" i="8"/>
  <c r="I365" i="4"/>
  <c r="F21" i="5" s="1"/>
  <c r="E118" i="8" l="1"/>
  <c r="H441" i="4" s="1"/>
  <c r="F389" i="4"/>
  <c r="C23" i="5" s="1"/>
  <c r="J393" i="4"/>
  <c r="H81" i="4"/>
  <c r="I333" i="4"/>
  <c r="F115" i="8"/>
  <c r="J257" i="4"/>
  <c r="I183" i="4"/>
  <c r="F13" i="5" s="1"/>
  <c r="J157" i="4"/>
  <c r="J169" i="4"/>
  <c r="E127" i="8"/>
  <c r="J33" i="4"/>
  <c r="J51" i="4"/>
  <c r="J53" i="4"/>
  <c r="J55" i="4"/>
  <c r="F67" i="4"/>
  <c r="J73" i="4"/>
  <c r="J75" i="4"/>
  <c r="J77" i="4"/>
  <c r="J81" i="4"/>
  <c r="F151" i="4"/>
  <c r="F147" i="4" s="1"/>
  <c r="C12" i="5" s="1"/>
  <c r="J171" i="4"/>
  <c r="J379" i="4"/>
  <c r="D66" i="8"/>
  <c r="G151" i="4"/>
  <c r="J191" i="4"/>
  <c r="F76" i="8"/>
  <c r="G307" i="4"/>
  <c r="D88" i="8"/>
  <c r="D117" i="8" s="1"/>
  <c r="F88" i="8"/>
  <c r="C135" i="8"/>
  <c r="F43" i="4"/>
  <c r="H151" i="4"/>
  <c r="J327" i="4"/>
  <c r="J409" i="4"/>
  <c r="F15" i="8"/>
  <c r="F135" i="8"/>
  <c r="I419" i="4"/>
  <c r="F25" i="5" s="1"/>
  <c r="F66" i="8"/>
  <c r="J115" i="4"/>
  <c r="J119" i="4"/>
  <c r="J135" i="4"/>
  <c r="J155" i="4"/>
  <c r="J159" i="4"/>
  <c r="J163" i="4"/>
  <c r="J167" i="4"/>
  <c r="J165" i="4"/>
  <c r="J187" i="4"/>
  <c r="H183" i="4"/>
  <c r="E13" i="5" s="1"/>
  <c r="J207" i="4"/>
  <c r="J209" i="4"/>
  <c r="J225" i="4"/>
  <c r="J227" i="4"/>
  <c r="J229" i="4"/>
  <c r="F239" i="4"/>
  <c r="J247" i="4"/>
  <c r="J263" i="4"/>
  <c r="H273" i="4"/>
  <c r="E18" i="5" s="1"/>
  <c r="G18" i="5" s="1"/>
  <c r="J279" i="4"/>
  <c r="I273" i="4"/>
  <c r="F18" i="5" s="1"/>
  <c r="F293" i="4"/>
  <c r="G293" i="4"/>
  <c r="D19" i="5" s="1"/>
  <c r="G19" i="5" s="1"/>
  <c r="J303" i="4"/>
  <c r="J305" i="4"/>
  <c r="J309" i="4"/>
  <c r="J311" i="4"/>
  <c r="J313" i="4"/>
  <c r="J329" i="4"/>
  <c r="G323" i="4"/>
  <c r="D20" i="5" s="1"/>
  <c r="J331" i="4"/>
  <c r="J333" i="4"/>
  <c r="J335" i="4"/>
  <c r="J337" i="4"/>
  <c r="I323" i="4"/>
  <c r="F20" i="5" s="1"/>
  <c r="J341" i="4"/>
  <c r="G365" i="4"/>
  <c r="D21" i="5" s="1"/>
  <c r="J371" i="4"/>
  <c r="J373" i="4"/>
  <c r="J375" i="4"/>
  <c r="J377" i="4"/>
  <c r="I403" i="4"/>
  <c r="F24" i="5" s="1"/>
  <c r="F403" i="4"/>
  <c r="C24" i="5" s="1"/>
  <c r="G24" i="5" s="1"/>
  <c r="H419" i="4"/>
  <c r="E25" i="5" s="1"/>
  <c r="J425" i="4"/>
  <c r="J439" i="4"/>
  <c r="H431" i="4"/>
  <c r="J57" i="4"/>
  <c r="J435" i="4"/>
  <c r="C16" i="5"/>
  <c r="J239" i="4"/>
  <c r="C19" i="5"/>
  <c r="J293" i="4"/>
  <c r="C7" i="5"/>
  <c r="J43" i="4"/>
  <c r="C22" i="5"/>
  <c r="G22" i="5" s="1"/>
  <c r="J351" i="4"/>
  <c r="J281" i="4"/>
  <c r="J221" i="4"/>
  <c r="J243" i="4"/>
  <c r="J133" i="4"/>
  <c r="J47" i="4"/>
  <c r="J307" i="4"/>
  <c r="J299" i="4"/>
  <c r="J151" i="4"/>
  <c r="J71" i="4"/>
  <c r="G183" i="4"/>
  <c r="D13" i="5" s="1"/>
  <c r="G13" i="5" s="1"/>
  <c r="G239" i="4"/>
  <c r="D16" i="5" s="1"/>
  <c r="I43" i="4"/>
  <c r="F7" i="5" s="1"/>
  <c r="J355" i="4"/>
  <c r="I67" i="4"/>
  <c r="F8" i="5" s="1"/>
  <c r="F65" i="5" s="1"/>
  <c r="H147" i="4"/>
  <c r="E12" i="5" s="1"/>
  <c r="G419" i="4"/>
  <c r="D25" i="5" s="1"/>
  <c r="J79" i="4"/>
  <c r="G20" i="5"/>
  <c r="J129" i="4"/>
  <c r="J407" i="4"/>
  <c r="J277" i="4"/>
  <c r="J101" i="4"/>
  <c r="H203" i="4"/>
  <c r="E14" i="5" s="1"/>
  <c r="J137" i="4"/>
  <c r="G111" i="4"/>
  <c r="G67" i="4"/>
  <c r="D8" i="5" s="1"/>
  <c r="G21" i="5"/>
  <c r="J437" i="4"/>
  <c r="J193" i="4"/>
  <c r="H67" i="4"/>
  <c r="E8" i="5" s="1"/>
  <c r="G147" i="4"/>
  <c r="D12" i="5" s="1"/>
  <c r="G12" i="5" s="1"/>
  <c r="F419" i="4"/>
  <c r="C25" i="5" s="1"/>
  <c r="G25" i="5" s="1"/>
  <c r="C6" i="5"/>
  <c r="G6" i="5" s="1"/>
  <c r="J25" i="4"/>
  <c r="C8" i="5"/>
  <c r="D9" i="5"/>
  <c r="G9" i="5" s="1"/>
  <c r="J97" i="4"/>
  <c r="J147" i="4"/>
  <c r="F23" i="5"/>
  <c r="G23" i="5" s="1"/>
  <c r="G17" i="5"/>
  <c r="G11" i="5"/>
  <c r="G15" i="5"/>
  <c r="G7" i="5"/>
  <c r="G16" i="5"/>
  <c r="D5" i="5"/>
  <c r="J11" i="4"/>
  <c r="J29" i="4"/>
  <c r="J365" i="4"/>
  <c r="D118" i="8" l="1"/>
  <c r="G441" i="4" s="1"/>
  <c r="G431" i="4" s="1"/>
  <c r="F117" i="8"/>
  <c r="J419" i="4"/>
  <c r="J403" i="4"/>
  <c r="J273" i="4"/>
  <c r="E120" i="8"/>
  <c r="J323" i="4"/>
  <c r="J389" i="4"/>
  <c r="E65" i="5"/>
  <c r="C65" i="5"/>
  <c r="J67" i="4"/>
  <c r="J183" i="4"/>
  <c r="G14" i="5"/>
  <c r="D10" i="5"/>
  <c r="G10" i="5" s="1"/>
  <c r="J111" i="4"/>
  <c r="G8" i="5"/>
  <c r="J203" i="4"/>
  <c r="D65" i="5"/>
  <c r="G5" i="5"/>
  <c r="E5" i="6" s="1"/>
  <c r="E87" i="6" s="1"/>
  <c r="G65" i="5"/>
  <c r="F118" i="8" l="1"/>
  <c r="I441" i="4" s="1"/>
  <c r="F120" i="8"/>
  <c r="D120" i="8"/>
  <c r="I431" i="4" l="1"/>
  <c r="J431" i="4" s="1"/>
  <c r="J441" i="4"/>
</calcChain>
</file>

<file path=xl/comments1.xml><?xml version="1.0" encoding="utf-8"?>
<comments xmlns="http://schemas.openxmlformats.org/spreadsheetml/2006/main">
  <authors>
    <author>Rodrigo Braun</author>
    <author>Marcelo Nodari</author>
  </authors>
  <commentList>
    <comment ref="B93" authorId="0" shapeId="0">
      <text>
        <r>
          <rPr>
            <b/>
            <sz val="9"/>
            <color indexed="81"/>
            <rFont val="Tahoma"/>
            <family val="2"/>
          </rPr>
          <t>Kelly Braun:</t>
        </r>
        <r>
          <rPr>
            <sz val="9"/>
            <color indexed="81"/>
            <rFont val="Tahoma"/>
            <family val="2"/>
          </rPr>
          <t xml:space="preserve">
Adequação a Lei 13019.</t>
        </r>
      </text>
    </comment>
    <comment ref="B132" authorId="1" shapeId="0">
      <text>
        <r>
          <rPr>
            <sz val="9"/>
            <color indexed="81"/>
            <rFont val="Segoe UI"/>
            <family val="2"/>
          </rPr>
          <t>Custear as despesas correntes nos serviços de apoio, incluindo despesas com pessoal próprio, mantendo a estrutura da autarquia em funcionamento. Contratar assessoria nos serviços técnicos e planejamento para elaborar projetos de melhorias e ampliação dos sistemas. Manutenção da frota e dos sistemas informatizados.</t>
        </r>
      </text>
    </comment>
    <comment ref="B133" authorId="1" shapeId="0">
      <text>
        <r>
          <rPr>
            <sz val="9"/>
            <color indexed="81"/>
            <rFont val="Segoe UI"/>
            <family val="2"/>
          </rPr>
          <t>Manter o abastecimento contínuo, incluindo a captação, tratamento, reservação e distribuição da água. Reduzir as perdas de água através da manutenção constante das redes, providenciando o conserto dos vazamentos no menor tempo possível, recomposição de pavimentos.  Manutenção elétrica e telemetria manutenção dos poços, conserto de bombas e controle de qualidade da água através de análises químicas e biológicas, limpeza de reservatórios, instalação e substituição de hidrômetros e válvulas de redução de pressão (VRPs) e macro medidores. Reparos gerais na rede. Aumentar a produção e reserva de água melhorando sua distribuição através da ampliação substituição da rede de distribuição de água.</t>
        </r>
      </text>
    </comment>
    <comment ref="B134" authorId="1" shapeId="0">
      <text>
        <r>
          <rPr>
            <sz val="9"/>
            <color indexed="81"/>
            <rFont val="Segoe UI"/>
            <family val="2"/>
          </rPr>
          <t xml:space="preserve">Operar, monitorar, manter limpas as estações de tratamento de esgotos (ETEs); coletar e analisar as amostras de esgoto tratado, manter licenças ambientais atualizadas. Melhoria e ampliação do sistema de esgotamento sanitário presando atender os parâmetros de qualidade no lançamento das águas nos respectivos corpos hídricos. </t>
        </r>
      </text>
    </comment>
  </commentList>
</comments>
</file>

<file path=xl/sharedStrings.xml><?xml version="1.0" encoding="utf-8"?>
<sst xmlns="http://schemas.openxmlformats.org/spreadsheetml/2006/main" count="719" uniqueCount="315">
  <si>
    <t>ANEXO I - PROGRAMAS</t>
  </si>
  <si>
    <t>PROGRAMA:</t>
  </si>
  <si>
    <t>Ação Legislativa</t>
  </si>
  <si>
    <t>OBJETIVO:</t>
  </si>
  <si>
    <t>Pagamento dos subsídios dos vereadores com os respectivos encargos sociais. Contratação de assessoria jurídica, pagamento de diárias para eventuais deslocamentos, pagamento de despesas de transportes, viagens, taxa de inscrição em cursos e seminários, contratação de pessoa jurídica e pessoa física para serviços como publicações legais e institucionais, consertos de equipamentos, locação de softwares, provedor de internet, telefone, palestrantes, assinaturas de jornais, publicação de seus atos junto aos meios de comunicação disponíveis, aquisição de matriais de consumo, aquisição de equipamentos e materiais permanentes .</t>
  </si>
  <si>
    <t>Dados Financeiros (em R$ 1,00)</t>
  </si>
  <si>
    <t>TOTAL</t>
  </si>
  <si>
    <t>Total do Programa:</t>
  </si>
  <si>
    <t>TIPO</t>
  </si>
  <si>
    <t>Cód.</t>
  </si>
  <si>
    <t>AÇÕES</t>
  </si>
  <si>
    <t xml:space="preserve">TOTAL </t>
  </si>
  <si>
    <t>A</t>
  </si>
  <si>
    <t>Estabelecer parcerias com as demais Entidades a fim de ampliar a segurança pública, dar atendimento e suporte a desastres ambientais e acidentes extraordinários, como deslizamentos, incêndios e enchentes.</t>
  </si>
  <si>
    <t>REPASSE A ENTIDADES - CONVÊNIO CONSEPRO E OUTRAS ENTIDADES</t>
  </si>
  <si>
    <t>P</t>
  </si>
  <si>
    <t>VÍDEO MONITORAMENTO</t>
  </si>
  <si>
    <t>Garantir o pleno funcionamento das atividades de apoio administrativo de todos os órgãos da Administração Municipal. Buscar qualidade e efetividade do gasto público otimizando as tarefas executadas pelo aparato de apoio administrativo municipal.</t>
  </si>
  <si>
    <t xml:space="preserve">Buscar novas alternativas de produção, incentivar a formação de grupos de jovens agricultores e de grupos de Associações e Cooperativas. Colaborar ,e oportunizar por meio de capacitação do produtor,   com a melhoria das condições sócio econômicas do produtor rural. </t>
  </si>
  <si>
    <t>Incentivar o aumento de produção e diversificação, colaborar com a expansão dos mercados mundiais pelas empresas sediadas no Município, elevar o PIB e a arrecadação do Município para também melhorar o índice soioeconômico e a renda familiar.</t>
  </si>
  <si>
    <t>Manter e ampliar os atrativos turísticos do Município, incentivar e apoiar os eventos no Núcleo de Casas Enxaimel e realizar eventos anuias visando atrair turistas, investimentos e circulação econômica dos municípes.</t>
  </si>
  <si>
    <t xml:space="preserve">NÚCLEO DE CASAS ENXAIMEL - TURISMO </t>
  </si>
  <si>
    <t>Criar as condições imprescindíveis para garantir a educação básica de qualidade; Viabilizar o atendimento educacional de crianças; universalizar o ensino fundamental;Garantir condições físicas e de segurança para as escolas municipais; Assegurar equipamentos e material didático-pedagógico para as escolas Municipais; Melhorar a gestão dos recursos humanos das Escolas Municipais; Qualificar a gestão do sistema municipal de educação.</t>
  </si>
  <si>
    <t>Executar a política de Proteção Social Especial, por meio de convênios com entidades de atendimentos especializados e do núcleo de atendimento de inclusão, com atenção voltada á criança e ao adolescente e à pessoa portadora de deficiência ; Garantir atendimento educacional as pessoas portadoras de necessidades educativas especiais.</t>
  </si>
  <si>
    <t>Proporcionar aos educandos o oferecimento de merenda escolar de qualidade e assegurar a frequência dos educandos à escola promovendo transporte adequado.</t>
  </si>
  <si>
    <t>Implementar ações culturais como meio de democratizar o acesso de toda a sociedade aos bens culturais, de forma a incentivar a inclusão social e contribuir para a prevenção da violência. Ampliar a divulgação e o conhecimento dos bens culturais e históricos das diversas instituições culturais do Município, como museus, bibliotecas e casas de cultura.</t>
  </si>
  <si>
    <t>Ampliar os meios e práticas do esporte com fins educacionais nas escolas e em programas sociais. Modernizar a promoção e a gestão do esporte.</t>
  </si>
  <si>
    <t>Pavimentar, reformar e empreender ações que visem a melhoria das vias urbanas, contribuindo para a melhoria dos níveis de segurança e reduzindo os custos com restauração. Aumentar e modernizar a rede viária pertencente ao Município.</t>
  </si>
  <si>
    <t>Melhorar a iluminação pública, o tráfego e a segurança dos munícipes. Melhorar a eficiência do consumo de energia elétrica e combater o despedício, mediante a execução de projetos de melhoria das redes de iluminação pública. Melhorar o aspecto urbano e paisagístico da cidade. Manter em boas condiçoes de limpeza e conservação os espaços públicos e lazer e recreação para os munícipes e visitantes. Dar adequada coleta e destino aos resíduos sólidos em atendimento as exigências ambientais.</t>
  </si>
  <si>
    <t>Desenvolver ações de preservação do Meio Ambiente, por meio da divulgação de projetos, ampliar a participação da comunidade ivotiense com hábitos sustentáveis visando a implantação de empreendimentos comprometidos com a causa ambiental. Licenciar as atividades de impacto ambiental no Município. Reduzir o impacto ambiental e efetuar a recuperação do Meio Ambiente.</t>
  </si>
  <si>
    <t>Garantir ações de atenção básica à saúde da população. Desenvolver projetos e implementar atividades nas áreas de promoção, proteção, controle, acompanhamento e recuperação da saúde, por meio de serviços de saúde integrados com uma rede regionalizada e hierarquizada. Identificar, monitorar e prevenir doenças, agravos e fatores de risco que possam afetar a saúde humana.</t>
  </si>
  <si>
    <t>Apoiar e fortalecer as famílias e sujeitos em situação de vulnerabilidade social, a fim de garantir os direitos fundamentais do indivíduo e o restabelecimento da convivência familiar e comunitária por meio de um conjunto de ações, serviços e benefícios.</t>
  </si>
  <si>
    <t>Manter as atividades da Autarquia buscando eficiência e qualidade na prestação dos serviços.</t>
  </si>
  <si>
    <t>Aumentar a produção e reserva de água melhorando sua distribuição; Buscar manter as redes e poços em funcionamento integral; Operar e manter adequadas as estações de tratamento de esgotos visando a qualidade no tratamento.</t>
  </si>
  <si>
    <t>Manter o pleno funcionamento do Regime Próprio de Previdência dos Estatutários.</t>
  </si>
  <si>
    <r>
      <rPr>
        <b/>
        <sz val="9"/>
        <rFont val="Arial"/>
        <family val="2"/>
      </rPr>
      <t xml:space="preserve">(*)  Tipo: </t>
    </r>
    <r>
      <rPr>
        <sz val="9"/>
        <rFont val="Arial"/>
        <family val="2"/>
      </rPr>
      <t xml:space="preserve"> P – Projeto       A - Atividade  OE – Operação Especial      NO – Não-orçamentária            </t>
    </r>
  </si>
  <si>
    <t>Encargos Especiais -Ações Não Integrantes do PPA</t>
  </si>
  <si>
    <t>OE</t>
  </si>
  <si>
    <t xml:space="preserve">ANEXO II - RESUMO DOS PROGRAMAS </t>
  </si>
  <si>
    <t>Código do Programa</t>
  </si>
  <si>
    <t>Descrição do Programa</t>
  </si>
  <si>
    <t>Ivoti Segura</t>
  </si>
  <si>
    <t>Supervisão e Coordenação Administrativa</t>
  </si>
  <si>
    <t>Gestão Pública Eficiente</t>
  </si>
  <si>
    <t>Valorização da Produção Rural</t>
  </si>
  <si>
    <t>Promoção do Crescimento</t>
  </si>
  <si>
    <t>Desenvolvimento do Turismo</t>
  </si>
  <si>
    <t>Desenvolvimento Educacional</t>
  </si>
  <si>
    <t>Proteção Social Especial</t>
  </si>
  <si>
    <t>Assistência ao Educando</t>
  </si>
  <si>
    <t>Desenvolvimento da Cultura</t>
  </si>
  <si>
    <t>Promoção do Desporto e Lazer</t>
  </si>
  <si>
    <t>Mobilidade Urbana</t>
  </si>
  <si>
    <t>Melhoria das Vias Urbanas</t>
  </si>
  <si>
    <t>Gestão Ambiental</t>
  </si>
  <si>
    <t>Saúde com Qualidade</t>
  </si>
  <si>
    <t>Proteção Social Básica</t>
  </si>
  <si>
    <t>Gestão dos Serviços de Água</t>
  </si>
  <si>
    <t>Manutenção dos Serviços de Água</t>
  </si>
  <si>
    <t>RPPS</t>
  </si>
  <si>
    <t>TOTAL GERAL DOS PROGRAMAS</t>
  </si>
  <si>
    <t>ANEXO III - CLASSIFICAÇÃO DOS PROGRAMAS  E AÇÕES POR FUNÇÃO E SUBFUNÇÃO DE GOVERNO</t>
  </si>
  <si>
    <t>Programa</t>
  </si>
  <si>
    <t>Ação</t>
  </si>
  <si>
    <t>Função</t>
  </si>
  <si>
    <t>Subfunção</t>
  </si>
  <si>
    <t>Valor Global</t>
  </si>
  <si>
    <t>Manutenção das Atividades Legislativas</t>
  </si>
  <si>
    <t>Legislativa</t>
  </si>
  <si>
    <t>Repasse a Entidades - Convênio Consepro e outras Entidades</t>
  </si>
  <si>
    <t xml:space="preserve">Seguranca Publica  </t>
  </si>
  <si>
    <t xml:space="preserve">Policiamento </t>
  </si>
  <si>
    <t>Corpo de Bombeiros e Defesa Civil</t>
  </si>
  <si>
    <t>Defesa Civil</t>
  </si>
  <si>
    <t>Vídeo Monitoramento</t>
  </si>
  <si>
    <t>Manutenção das Atividades do Gabinete</t>
  </si>
  <si>
    <t xml:space="preserve">Administracao           </t>
  </si>
  <si>
    <t>Administracao Geral</t>
  </si>
  <si>
    <t>Manutenção das Atividades da Secretaria de Administração</t>
  </si>
  <si>
    <t>Manutenção das Atividades da Secretaria de Desenvolvimento</t>
  </si>
  <si>
    <t>Manutenção das Atividades da Secretaria de Obras</t>
  </si>
  <si>
    <t xml:space="preserve">Urbanismo   </t>
  </si>
  <si>
    <t xml:space="preserve">Serviços Urbanos </t>
  </si>
  <si>
    <t>Manutenção das Atividades da Secretaria da Fazenda</t>
  </si>
  <si>
    <t xml:space="preserve">Administracao   </t>
  </si>
  <si>
    <t>Administracao Financeira</t>
  </si>
  <si>
    <t>Construção Rede Fibra Óptica</t>
  </si>
  <si>
    <t>Realização de Concursos Públicos</t>
  </si>
  <si>
    <t>Implantação de PPCIs</t>
  </si>
  <si>
    <t>Construção e Reforma dos Espaços Administrativos</t>
  </si>
  <si>
    <t>Programa de Fiscalização e Aumento de Arrecadação</t>
  </si>
  <si>
    <t>Apoio ao Desenvolvimento Rural</t>
  </si>
  <si>
    <t xml:space="preserve">Agricultura   </t>
  </si>
  <si>
    <t xml:space="preserve">Extensao Rural     </t>
  </si>
  <si>
    <t>Incentivo à Indústria</t>
  </si>
  <si>
    <t xml:space="preserve">Indústria </t>
  </si>
  <si>
    <t xml:space="preserve">Promocao Industrial     </t>
  </si>
  <si>
    <t>Núcleo de Casas Enxaimel</t>
  </si>
  <si>
    <t xml:space="preserve">Comércio e Serviços  </t>
  </si>
  <si>
    <t xml:space="preserve">Turismo    </t>
  </si>
  <si>
    <t>Calendário de Eventos</t>
  </si>
  <si>
    <t xml:space="preserve">Comércio e Serviços </t>
  </si>
  <si>
    <t>Manutenção das Atividades da Secretaria da Educação</t>
  </si>
  <si>
    <t>Educação</t>
  </si>
  <si>
    <t>Educação Infantil MDE</t>
  </si>
  <si>
    <t>Educação Infantil</t>
  </si>
  <si>
    <t>Educação Infantil FUNDEB</t>
  </si>
  <si>
    <t>Educação Infantil- Salário Educação</t>
  </si>
  <si>
    <t>Ensino Fundamental MDE</t>
  </si>
  <si>
    <t>Ensino Fundamental</t>
  </si>
  <si>
    <t>Ensino Fundamental FUNDEB</t>
  </si>
  <si>
    <t>Ensino Fundamental Salário Educação</t>
  </si>
  <si>
    <t>Atendimento Especializado NAI</t>
  </si>
  <si>
    <t>Educação Especial</t>
  </si>
  <si>
    <t>Convênio com Entidades de atendimento especializado</t>
  </si>
  <si>
    <t>Convênio de Apoio a Pessoa Portadora de Necessidades Especiais</t>
  </si>
  <si>
    <t xml:space="preserve">Assistencia Social   </t>
  </si>
  <si>
    <t xml:space="preserve">Assistencia ao Portador de Deficiencia </t>
  </si>
  <si>
    <t>Serviços de Transporte Escolar</t>
  </si>
  <si>
    <t>Alimentação Escolar Ensino Fundamental</t>
  </si>
  <si>
    <t xml:space="preserve">Alimentacao e Nutricao  </t>
  </si>
  <si>
    <t>Alimentação Escolar Educação Infantil</t>
  </si>
  <si>
    <t>Manutenção do Departamento de Cultura</t>
  </si>
  <si>
    <t xml:space="preserve">Cultura </t>
  </si>
  <si>
    <t xml:space="preserve">Difusao Cultural  </t>
  </si>
  <si>
    <t>Eventos Culturais</t>
  </si>
  <si>
    <t xml:space="preserve">Manutenção do Departamento de Desporto </t>
  </si>
  <si>
    <t xml:space="preserve">Desporto e Lazer       </t>
  </si>
  <si>
    <t xml:space="preserve">Desporto Comunitario  </t>
  </si>
  <si>
    <t>Pograma Lazer Unindo Gerações</t>
  </si>
  <si>
    <t>Pavimentação de Ruas</t>
  </si>
  <si>
    <t>Transporte</t>
  </si>
  <si>
    <t>Transporte Rodoviário</t>
  </si>
  <si>
    <t>Conservação e Abertura de Vias Urbanas e Rurais</t>
  </si>
  <si>
    <t>Melhorias e Manutenção da Iluminação Pública</t>
  </si>
  <si>
    <t xml:space="preserve">Urbanismo </t>
  </si>
  <si>
    <t xml:space="preserve">Servicos Urbanos    </t>
  </si>
  <si>
    <t>Drenagem Urbana</t>
  </si>
  <si>
    <t>Manutenção das atividades da Secretaria do Meio Ambiente</t>
  </si>
  <si>
    <t xml:space="preserve">Preservacao e Conservacao Ambiental  </t>
  </si>
  <si>
    <t>Gerenciamento de Resíduos</t>
  </si>
  <si>
    <t>Manutenção do CEAMI</t>
  </si>
  <si>
    <t>Manutenção das atividades da Secretaria da Saúde</t>
  </si>
  <si>
    <t>Saúde</t>
  </si>
  <si>
    <t>Administração Geral</t>
  </si>
  <si>
    <t>Vigilância Sanitária</t>
  </si>
  <si>
    <t>Vigilância Epidemológica</t>
  </si>
  <si>
    <t>Contratação de Serviços Especializados em Saúde</t>
  </si>
  <si>
    <t>Atenção Básica</t>
  </si>
  <si>
    <t>Construção/ampliação e/ou reforma de uniadades de saúde</t>
  </si>
  <si>
    <t>Convênios com hospitais</t>
  </si>
  <si>
    <t>Distribuição Gratuita Medicamentos e Insumos</t>
  </si>
  <si>
    <t>Fundo da Criança e do Adolescente</t>
  </si>
  <si>
    <t xml:space="preserve">Assistencia a Crianca e ao Adolescente   </t>
  </si>
  <si>
    <t>Atenção à Família</t>
  </si>
  <si>
    <t xml:space="preserve">Assistencia Comunitaria      </t>
  </si>
  <si>
    <t>Conselho Tutelar</t>
  </si>
  <si>
    <t>Assistência Social</t>
  </si>
  <si>
    <t>Centro de Referência da Mulher</t>
  </si>
  <si>
    <t xml:space="preserve">Saneamento   </t>
  </si>
  <si>
    <t xml:space="preserve">Saneamento Basico Urbano   </t>
  </si>
  <si>
    <t>Manutenção das Atividades do RPPS</t>
  </si>
  <si>
    <t>Previdência Social</t>
  </si>
  <si>
    <t>Previdência do Regime Estatutário</t>
  </si>
  <si>
    <t>Soma / Total   ==========================================================================================&gt;</t>
  </si>
  <si>
    <t>Cód</t>
  </si>
  <si>
    <t>Descrição do Projeto ou Atividade</t>
  </si>
  <si>
    <t>CÂMARA DE VEREADORES</t>
  </si>
  <si>
    <t xml:space="preserve">MANUTENÇÃO DAS ATIVIDADES LEGISLATIVAS </t>
  </si>
  <si>
    <t>TOTAL:</t>
  </si>
  <si>
    <t>GABINETE</t>
  </si>
  <si>
    <t>MANUTENÇÃO DAS ATIVIDADES DO GABINETE</t>
  </si>
  <si>
    <t xml:space="preserve">CORPO DE BOMBEIROS E DEFESA CIVIL </t>
  </si>
  <si>
    <t>SECRETARIA DE ADMINISTRAÇÃO</t>
  </si>
  <si>
    <t xml:space="preserve">MANUTENÇÃO DAS ATIVIDADES DA SECRETARIA DA ADMINISTRAÇÃO </t>
  </si>
  <si>
    <t>CONSTRUÇÃO REDE FIBRA ÓPTICA</t>
  </si>
  <si>
    <t>REALIZAÇÃO DE CONCURSOS PÚBLICOS</t>
  </si>
  <si>
    <t>IMPLANTAÇÃO DE PPCIs</t>
  </si>
  <si>
    <t>CONSTRUÇÃO E REFORMA DOS ESPAÇOS ADMINISTRATIVOS</t>
  </si>
  <si>
    <t>SECRETARIA DE DESENVOLVIMENTO</t>
  </si>
  <si>
    <t>MANUTENÇÃO DAS ATIVIDADES DA SECRETARIA DE DESENVOLVIMENTO</t>
  </si>
  <si>
    <t xml:space="preserve"> APOIO AO DESENVOLVIMENTO RURAL </t>
  </si>
  <si>
    <t>INCENTIVO A INDÚSTRIA</t>
  </si>
  <si>
    <t xml:space="preserve">CALENDÁRIO DE EVENTOS </t>
  </si>
  <si>
    <t>SECRETARIA DE EDUCAÇÃO E CULTURA</t>
  </si>
  <si>
    <t xml:space="preserve">MANUTENÇÃO DAS ATIVIDADES DA SECRETARIA EDUCAÇÃO </t>
  </si>
  <si>
    <t>ATENDIMENTO ESPECIALIZADO NAI</t>
  </si>
  <si>
    <t xml:space="preserve">CONVÊNIO COM ENTIDADES DE ATENDIMENTOS ESPECIALIZADOS </t>
  </si>
  <si>
    <t>EDUCAÇÃO INFANTIL-SALÁRIO EDUCAÇÃO</t>
  </si>
  <si>
    <t>ENSINO FUNDAMENTAL-MDE</t>
  </si>
  <si>
    <t>ENSINO FUNDAMENTAL-FUNDEB</t>
  </si>
  <si>
    <t>ENSINO FUNDAMENTAL-SALÁRIO EDUCAÇÃO</t>
  </si>
  <si>
    <t xml:space="preserve">SERVIÇOS DE TRANSPORTE ESCOLAR </t>
  </si>
  <si>
    <t>ALIMENTAÇÃO ESCOLAR ENSINO FUNDAMENTAL</t>
  </si>
  <si>
    <t>MANUTENÇÃO DO DEPARTAMENTO DE CULTURA</t>
  </si>
  <si>
    <t xml:space="preserve"> EVENTOS CULTURAIS</t>
  </si>
  <si>
    <t>MANUTENÇÃO DO DEPARTAMENTO DE DESPORTO</t>
  </si>
  <si>
    <t>ALIMENTAÇÃO ESCOLAR EDUCAÇÃO INFANTIL</t>
  </si>
  <si>
    <t>PROGRAMA LAZER UNINDO GERAÇÕES + PROJETOS ESPECIAIS</t>
  </si>
  <si>
    <t>SECRETARIA DE OBRAS</t>
  </si>
  <si>
    <t xml:space="preserve">MANUTENÇÃO DAS ATIVIDADES DA SECRETARIA DE OBRAS </t>
  </si>
  <si>
    <t>PAVIMENTAÇÃO DE RUAS</t>
  </si>
  <si>
    <t xml:space="preserve">MELHORIAS E MANUTENÇÃO DA ILUMINAÇÃO PÚBLICA </t>
  </si>
  <si>
    <t xml:space="preserve">CONSERVAÇÃO E ABERTURA DE VIAS URBANAS E RURAIS </t>
  </si>
  <si>
    <t xml:space="preserve">DRENAGEM URBANA </t>
  </si>
  <si>
    <t xml:space="preserve">GERENCIAMENTO DE RESÍDUOS </t>
  </si>
  <si>
    <t xml:space="preserve">MANUTENÇÃO DO CEAMI </t>
  </si>
  <si>
    <t>SECRETARIA DA FAZENDA</t>
  </si>
  <si>
    <t xml:space="preserve">MANUTENÇÃO DAS ATIVIDADES DA SECRETARIA DA FAZENDA </t>
  </si>
  <si>
    <t>AMORTZAÇÃO DO PASSIVO ATUARIAL - RPPS</t>
  </si>
  <si>
    <t>SECRETARIA DA SAÚDE</t>
  </si>
  <si>
    <t xml:space="preserve">MANUTENÇÃO DAS ATIVIDADES DA SECRETARIA DA SAÚDE </t>
  </si>
  <si>
    <t xml:space="preserve">CONTRATAÇÃO DE SERVIÇOS ESPECIALIZADOS EM SAÚDE </t>
  </si>
  <si>
    <t xml:space="preserve">CONSTRUÇÃO, AMPLIAÇÃO E/OU REFORMA DE UNIDADES DE SAÚDE </t>
  </si>
  <si>
    <t xml:space="preserve">CONVÊNIOS COM HOSPITAIS </t>
  </si>
  <si>
    <t>DISTRIBUIÇÃO GRATUITA MEDICAMENTOS E INSUMOS</t>
  </si>
  <si>
    <t>FUNDO DA CRIANÇA E DO ADOLESCENTE</t>
  </si>
  <si>
    <t>ATENÇÃO A FAMÍLIA</t>
  </si>
  <si>
    <t>CONSELHO TUTELAR</t>
  </si>
  <si>
    <t xml:space="preserve">ASSISTÊNCIA SOCIAL - CRAS - CAPS </t>
  </si>
  <si>
    <t xml:space="preserve">CONVÊNIO DE APOIO A PESSOA PORTADORA DE NECESSIDADES ESPECIAIS </t>
  </si>
  <si>
    <t>CENTRO DE REFERÊNCIA DA MULHER</t>
  </si>
  <si>
    <t>TOTAL GERAL</t>
  </si>
  <si>
    <t>RESERVA CONTINGÊNCIA</t>
  </si>
  <si>
    <t>RESERVA DE CONTINGENCIA RPPS</t>
  </si>
  <si>
    <t>AUTARQUIA</t>
  </si>
  <si>
    <t>ANEXO IV - PROJETO E ATIVIDADE POR ÓRGÃO</t>
  </si>
  <si>
    <t>MUNICÍPIO DE IVOTI</t>
  </si>
  <si>
    <t>Reduzir gastos com serviços de telecomunicação promovendo uma modernização na infraestrutura das redes de comunição, além de melhorar a velocidade,  a segurança e a integridade dos dados e a capacidade de armazenamento; Adequar a estrutura da sede administrativa aos padrões de segurança a fim de proporcionar adequação á legislação vigente e evitar prejuízos aos cofres públicos em decorrência  de eventuais acidentes; Incentivar o aprimoramento dos serviços executados á população por meio da seleção de novos servidores e treinamento constante do quadro;</t>
  </si>
  <si>
    <t>PPA 2022/2025</t>
  </si>
  <si>
    <t>IMPLANTAÇÃO DE ENERGIA FOTOVOLTAICA</t>
  </si>
  <si>
    <t>GESTÃO DE INFRAESTRUTURA DE TI</t>
  </si>
  <si>
    <t>DESENVOLVIMENTO PROFISSIONAL SERVIDOR</t>
  </si>
  <si>
    <t>MANUTENÇÃO DE ATIVIDADES E PROJETOS RELACIONADOS AO TURISMO</t>
  </si>
  <si>
    <t>AQUISIÇÃO DE SALA PARA STARTUP E COWORKING</t>
  </si>
  <si>
    <t>AQUISIÇÃO DE ÁREA PARA INSTALAÇÃO DE INDÚSTRIAS</t>
  </si>
  <si>
    <t>MANUTENÇÃO DAS ATIVIDADES DA SECRETARIA EDUCAÇÃO FUNDEB</t>
  </si>
  <si>
    <t>ATENDIMENTO ESPECIALIZADO NAI FUNDEB</t>
  </si>
  <si>
    <t>EDUCAÇÃO FISCAL ENSINO FUNDAMENTAL</t>
  </si>
  <si>
    <t>EDUCAÇÃO INFANTIL CRECHE-MDE</t>
  </si>
  <si>
    <t>EDUCAÇÃO INFANTIL CRECHE-FUNDEB</t>
  </si>
  <si>
    <t>EDUCAÇÃO INFANTIL PRE ESCOLA-MDE</t>
  </si>
  <si>
    <t>EDUCAÇÃO INFANTIL PRE ESCOLA-FUNDEB</t>
  </si>
  <si>
    <t>PATRIMÔNIO HISTÓRICO E CULTURAL</t>
  </si>
  <si>
    <t>IMPLANTAÇÃO DE PCCIS INFANTIL</t>
  </si>
  <si>
    <t>IMPLANTAÇÃO DE PCCIS FUNDAMENTAL</t>
  </si>
  <si>
    <t>IMPLANTAÇÃO DE PCCIS SEMEC</t>
  </si>
  <si>
    <t>MANUTENÇÃO DE PRAÇAS</t>
  </si>
  <si>
    <t xml:space="preserve">CONSTRUÇÃO E REVITALIZAÇÃO DE  LOGRADOUROS PÚBLICOS </t>
  </si>
  <si>
    <t>SECRETARIA DE MEIO AMBIENTE</t>
  </si>
  <si>
    <t>MANUTENÇÃO DAS ATIVIDADES DA SECRETARIA DE MEIO AMBIENTE</t>
  </si>
  <si>
    <t>PRAÇA AMBIENTAL</t>
  </si>
  <si>
    <t>PROGRAMA CONSCIÊNCIA ECOLÓGICA/EDUCAÇÃO AMBIENTAL</t>
  </si>
  <si>
    <t>PROJETOS AMBIENTAIS</t>
  </si>
  <si>
    <t>MANUTENÇÃO DA PRAÇA SÃO LEOPOLDO</t>
  </si>
  <si>
    <t>PROTEÇÃO E SAÚDE ANIMAL</t>
  </si>
  <si>
    <t>AQUISIÇÃO ÁREA INTERESSE</t>
  </si>
  <si>
    <t>MANUTENÇÃO DA ADMINISTRAÇÃO TRIBUTÁRIA</t>
  </si>
  <si>
    <t>APOIO Á FISCALIZAÇÃO E AO INCREMENTO DA ARRECADAÇÃO</t>
  </si>
  <si>
    <t>PASEP E PRECATÓRIO</t>
  </si>
  <si>
    <t xml:space="preserve">VIGILÂNCIA EM SAÚDE </t>
  </si>
  <si>
    <t>ENFRENTAMENTO COVID</t>
  </si>
  <si>
    <t>REGULARIZAÇÃO FUNDIÁRIA</t>
  </si>
  <si>
    <t>CENTRO DE ESPECIALIDADES</t>
  </si>
  <si>
    <t>CENTRO DO IDOSO</t>
  </si>
  <si>
    <t>APOIO ADMINISTRATIVO DO RPPS</t>
  </si>
  <si>
    <t>MANUTENÇÃO DAS ATIVIDIDADES DE APOIO AUTARQUIA</t>
  </si>
  <si>
    <t>OPERAÇÃO E MANUTENÇÃO DO SISTEMA DE AGUA POTÁVEL</t>
  </si>
  <si>
    <t>OPERAÇÃO E MANUTENÇÃO DO SISTEMA DE ESGOTAMENTO SANITÁRIO</t>
  </si>
  <si>
    <t xml:space="preserve">MELHORIA NO SERVIÇO DE LIMPEZA PÚBLICA </t>
  </si>
  <si>
    <t>ENCARGOS ESPECIAIS DE RESPONSABILIDADE DO RPPS</t>
  </si>
  <si>
    <t>PAGAMENTO BENEFÍCIOS PREVIDENCIÁRIOS RPPS</t>
  </si>
  <si>
    <t>PLANO PLURIANUAL 2022/2025</t>
  </si>
  <si>
    <t>Garantir o  atendimento às famílias de menor renda, com a construção de moradias, melhorias nas habitações, regularização fundiária, infra-estrutura, ações educativas de convívio social e de geração de renda.</t>
  </si>
  <si>
    <t>Habitação e Desenvolvimento Social</t>
  </si>
  <si>
    <t>IMPLANTAÇÃO PPCIs EDUCAÇÃO</t>
  </si>
  <si>
    <t xml:space="preserve">Habitação </t>
  </si>
  <si>
    <t>Administração de Receitas</t>
  </si>
  <si>
    <t>Manutenção da Administração Tributária</t>
  </si>
  <si>
    <t>Implantação de Energia Fotovoltaica</t>
  </si>
  <si>
    <t>Gestão de Infraestrutura de TI</t>
  </si>
  <si>
    <t>Desenvolvimento Profissional Servidor</t>
  </si>
  <si>
    <t>Tecnologia da Informação</t>
  </si>
  <si>
    <t>Administração</t>
  </si>
  <si>
    <t>Aquisição de Sala para startup e Coworking</t>
  </si>
  <si>
    <t>Aquisição de área para instalação de indústrias</t>
  </si>
  <si>
    <t>Formação de Recursos Humanos</t>
  </si>
  <si>
    <t>Promoção comercial</t>
  </si>
  <si>
    <t>Manutenção de Atividades e Projetos relacionados ao Turismo</t>
  </si>
  <si>
    <t>Educação Fiscal Ensino Fundamental</t>
  </si>
  <si>
    <t>Patrimônio Histórico e Cultural</t>
  </si>
  <si>
    <t>Patrimônio Histórico, Artístico e Arqueológico</t>
  </si>
  <si>
    <t>Manutenção de Praças</t>
  </si>
  <si>
    <t>Construção e Revitalização de  Logradouros Públicos</t>
  </si>
  <si>
    <t>Melhoria no Serviço de Limpeza Pública</t>
  </si>
  <si>
    <t>Praça Ambiental</t>
  </si>
  <si>
    <t>Programa Consciência Ecológica/Educação Ambiental</t>
  </si>
  <si>
    <t>Saneamento Básico Urbano</t>
  </si>
  <si>
    <t>Projetos Ambientais</t>
  </si>
  <si>
    <t>Manutenção da Praça São Leopoldo</t>
  </si>
  <si>
    <t>Proteção e Saúde Animal</t>
  </si>
  <si>
    <t>Defesa Sanitaria Animal</t>
  </si>
  <si>
    <t>Aquisição Área Interesse</t>
  </si>
  <si>
    <t xml:space="preserve">Enfrentamento Covid </t>
  </si>
  <si>
    <t>Centro de Especialidades</t>
  </si>
  <si>
    <t>Assistência Hospitalar e Ambulatorial</t>
  </si>
  <si>
    <t>ASSISTÊNCIA SOCIAL</t>
  </si>
  <si>
    <t>Centro do Idoso</t>
  </si>
  <si>
    <t>Assistência ao Idoso</t>
  </si>
  <si>
    <t>Regularização Fundiária</t>
  </si>
  <si>
    <t>Habitação Urbana</t>
  </si>
  <si>
    <t>Manutenção das atividades de apoio da Autarquia</t>
  </si>
  <si>
    <t>Operação e Manutenção do sistema de água potável</t>
  </si>
  <si>
    <t>Operação e Manutenção do sistema de esgotamento sanitário</t>
  </si>
  <si>
    <t>Apoio Administrativo do RPPS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</si>
</sst>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R$&quot;\ * #,##0.00_-;\-&quot;R$&quot;\ * #,##0.00_-;_-&quot;R$&quot;\ * &quot;-&quot;??_-;_-@_-"/>
    <numFmt numFmtId="43" formatCode="_-* #,##0.00_-;\-* #,##0.00_-;_-* &quot;-&quot;??_-;_-@_-"/>
    <numFmt numFmtId="164" formatCode="_-&quot;R$&quot;* #,##0.00_-;\-&quot;R$&quot;* #,##0.00_-;_-&quot;R$&quot;* &quot;-&quot;??_-;_-@_-"/>
    <numFmt numFmtId="165" formatCode="0000"/>
    <numFmt numFmtId="166" formatCode="_-[$R$-416]* #,##0.00_-;\-[$R$-416]* #,##0.00_-;_-[$R$-416]* &quot;-&quot;??_-;_-@_-"/>
    <numFmt numFmtId="167" formatCode="_-&quot;R$&quot;\ * #,##0.0000_-;\-&quot;R$&quot;\ * #,##0.0000_-;_-&quot;R$&quot;\ * &quot;-&quot;??_-;_-@_-"/>
  </numFmts>
  <fonts count="17" x14ac:knownFonts="1">
    <font>
      <sz val="11"/>
      <color theme="1"/>
      <name val="Calibri"/>
      <family val="2"/>
      <scheme val="minor"/>
    </font>
    <font>
      <sz val="10"/>
      <name val="Arial"/>
      <family val="2"/>
    </font>
    <font>
      <b/>
      <sz val="10"/>
      <name val="Arial"/>
      <family val="2"/>
    </font>
    <font>
      <b/>
      <sz val="10"/>
      <name val="Calibri"/>
      <family val="2"/>
    </font>
    <font>
      <sz val="10"/>
      <name val="Calibri"/>
      <family val="2"/>
    </font>
    <font>
      <sz val="9"/>
      <name val="Arial"/>
      <family val="2"/>
    </font>
    <font>
      <b/>
      <sz val="9"/>
      <name val="Arial"/>
      <family val="2"/>
    </font>
    <font>
      <sz val="8"/>
      <name val="Arial"/>
      <family val="2"/>
    </font>
    <font>
      <b/>
      <sz val="12"/>
      <name val="Arial"/>
      <family val="2"/>
    </font>
    <font>
      <b/>
      <sz val="14"/>
      <name val="Arial"/>
      <family val="2"/>
    </font>
    <font>
      <b/>
      <sz val="9"/>
      <color indexed="81"/>
      <name val="Tahoma"/>
      <family val="2"/>
    </font>
    <font>
      <sz val="9"/>
      <color indexed="81"/>
      <name val="Tahoma"/>
      <family val="2"/>
    </font>
    <font>
      <sz val="9"/>
      <color indexed="81"/>
      <name val="Segoe UI"/>
      <family val="2"/>
    </font>
    <font>
      <sz val="11"/>
      <color theme="1"/>
      <name val="Calibri"/>
      <family val="2"/>
      <scheme val="minor"/>
    </font>
    <font>
      <sz val="10"/>
      <color theme="1"/>
      <name val="Arial"/>
      <family val="2"/>
    </font>
    <font>
      <b/>
      <sz val="11"/>
      <color theme="1"/>
      <name val="Calibri"/>
      <family val="2"/>
      <scheme val="minor"/>
    </font>
    <font>
      <b/>
      <sz val="10"/>
      <color theme="1"/>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3" tint="0.79998168889431442"/>
        <bgColor indexed="64"/>
      </patternFill>
    </fill>
  </fills>
  <borders count="4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right style="medium">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44" fontId="1" fillId="0" borderId="0" applyFont="0" applyFill="0" applyBorder="0" applyAlignment="0" applyProtection="0"/>
    <xf numFmtId="0" fontId="1" fillId="0" borderId="0"/>
    <xf numFmtId="43" fontId="1" fillId="0" borderId="0" applyFont="0" applyFill="0" applyBorder="0" applyAlignment="0" applyProtection="0"/>
  </cellStyleXfs>
  <cellXfs count="162">
    <xf numFmtId="0" fontId="0" fillId="0" borderId="0" xfId="0"/>
    <xf numFmtId="0" fontId="1" fillId="0" borderId="0" xfId="2"/>
    <xf numFmtId="3" fontId="3" fillId="0" borderId="0" xfId="2" applyNumberFormat="1" applyFont="1" applyBorder="1" applyAlignment="1">
      <alignment horizontal="left" vertical="center" wrapText="1"/>
    </xf>
    <xf numFmtId="3" fontId="3" fillId="2" borderId="1" xfId="2" applyNumberFormat="1" applyFont="1" applyFill="1" applyBorder="1" applyAlignment="1">
      <alignment horizontal="left" vertical="center" wrapText="1"/>
    </xf>
    <xf numFmtId="0" fontId="2" fillId="0" borderId="2" xfId="2" applyFont="1" applyBorder="1" applyAlignment="1">
      <alignment horizontal="center"/>
    </xf>
    <xf numFmtId="3" fontId="3" fillId="2" borderId="3" xfId="2" applyNumberFormat="1" applyFont="1" applyFill="1" applyBorder="1" applyAlignment="1">
      <alignment horizontal="center"/>
    </xf>
    <xf numFmtId="3" fontId="3" fillId="0" borderId="4" xfId="2" applyNumberFormat="1" applyFont="1" applyFill="1" applyBorder="1" applyAlignment="1">
      <alignment horizontal="left" vertical="center" wrapText="1"/>
    </xf>
    <xf numFmtId="3" fontId="3" fillId="0" borderId="1" xfId="2" applyNumberFormat="1" applyFont="1" applyFill="1" applyBorder="1" applyAlignment="1">
      <alignment horizontal="left" vertical="center" wrapText="1"/>
    </xf>
    <xf numFmtId="3" fontId="4" fillId="2" borderId="2" xfId="2" applyNumberFormat="1" applyFont="1" applyFill="1" applyBorder="1"/>
    <xf numFmtId="3" fontId="4" fillId="2" borderId="5" xfId="2" applyNumberFormat="1" applyFont="1" applyFill="1" applyBorder="1"/>
    <xf numFmtId="3" fontId="4" fillId="0" borderId="6" xfId="2" applyNumberFormat="1" applyFont="1" applyBorder="1"/>
    <xf numFmtId="3" fontId="4" fillId="0" borderId="7" xfId="2" applyNumberFormat="1" applyFont="1" applyBorder="1"/>
    <xf numFmtId="3" fontId="4" fillId="0" borderId="0" xfId="2" applyNumberFormat="1" applyFont="1" applyBorder="1"/>
    <xf numFmtId="3" fontId="4" fillId="0" borderId="8" xfId="2" applyNumberFormat="1" applyFont="1" applyBorder="1"/>
    <xf numFmtId="3" fontId="4" fillId="0" borderId="9" xfId="2" applyNumberFormat="1" applyFont="1" applyBorder="1" applyAlignment="1">
      <alignment horizontal="center" vertical="center"/>
    </xf>
    <xf numFmtId="3" fontId="4" fillId="2" borderId="9" xfId="2" applyNumberFormat="1" applyFont="1" applyFill="1" applyBorder="1" applyAlignment="1">
      <alignment horizontal="center" vertical="center"/>
    </xf>
    <xf numFmtId="0" fontId="2" fillId="3" borderId="2" xfId="2" applyFont="1" applyFill="1" applyBorder="1" applyAlignment="1">
      <alignment horizontal="center"/>
    </xf>
    <xf numFmtId="0" fontId="1" fillId="0" borderId="2" xfId="2" applyBorder="1"/>
    <xf numFmtId="3" fontId="1" fillId="0" borderId="2" xfId="2" applyNumberFormat="1" applyBorder="1"/>
    <xf numFmtId="0" fontId="1" fillId="0" borderId="2" xfId="2" applyFont="1" applyBorder="1"/>
    <xf numFmtId="3" fontId="1" fillId="0" borderId="0" xfId="2" applyNumberFormat="1"/>
    <xf numFmtId="0" fontId="14" fillId="0" borderId="2" xfId="2" applyFont="1" applyBorder="1"/>
    <xf numFmtId="0" fontId="2" fillId="0" borderId="10" xfId="2" applyFont="1" applyBorder="1" applyAlignment="1">
      <alignment horizontal="center"/>
    </xf>
    <xf numFmtId="0" fontId="2" fillId="0" borderId="11" xfId="2" applyFont="1" applyBorder="1" applyAlignment="1">
      <alignment horizontal="center"/>
    </xf>
    <xf numFmtId="0" fontId="2" fillId="0" borderId="12" xfId="2" applyFont="1" applyBorder="1" applyAlignment="1">
      <alignment horizontal="center"/>
    </xf>
    <xf numFmtId="165" fontId="1" fillId="0" borderId="13" xfId="2" applyNumberFormat="1" applyBorder="1"/>
    <xf numFmtId="3" fontId="1" fillId="0" borderId="14" xfId="2" applyNumberFormat="1" applyBorder="1" applyAlignment="1">
      <alignment vertical="center"/>
    </xf>
    <xf numFmtId="0" fontId="1" fillId="0" borderId="14" xfId="2" applyBorder="1"/>
    <xf numFmtId="3" fontId="1" fillId="0" borderId="15" xfId="2" applyNumberFormat="1" applyBorder="1"/>
    <xf numFmtId="0" fontId="1" fillId="0" borderId="9" xfId="2" applyBorder="1"/>
    <xf numFmtId="165" fontId="1" fillId="0" borderId="16" xfId="2" applyNumberFormat="1" applyBorder="1"/>
    <xf numFmtId="0" fontId="1" fillId="0" borderId="9" xfId="2" applyFont="1" applyBorder="1"/>
    <xf numFmtId="0" fontId="7" fillId="0" borderId="9" xfId="2" applyFont="1" applyBorder="1"/>
    <xf numFmtId="165" fontId="1" fillId="0" borderId="6" xfId="2" applyNumberFormat="1" applyBorder="1"/>
    <xf numFmtId="0" fontId="1" fillId="0" borderId="9" xfId="2" applyFont="1" applyFill="1" applyBorder="1"/>
    <xf numFmtId="0" fontId="2" fillId="0" borderId="0" xfId="2" applyFont="1"/>
    <xf numFmtId="0" fontId="8" fillId="0" borderId="0" xfId="2" applyFont="1" applyAlignment="1">
      <alignment horizontal="center"/>
    </xf>
    <xf numFmtId="0" fontId="9" fillId="0" borderId="0" xfId="2" applyFont="1" applyAlignment="1">
      <alignment horizontal="center"/>
    </xf>
    <xf numFmtId="166" fontId="1" fillId="0" borderId="0" xfId="2" applyNumberFormat="1"/>
    <xf numFmtId="0" fontId="1" fillId="0" borderId="0" xfId="2" applyBorder="1"/>
    <xf numFmtId="44" fontId="1" fillId="0" borderId="0" xfId="2" applyNumberFormat="1"/>
    <xf numFmtId="0" fontId="1" fillId="4" borderId="2" xfId="2" applyFont="1" applyFill="1" applyBorder="1"/>
    <xf numFmtId="0" fontId="1" fillId="0" borderId="6" xfId="2" applyBorder="1"/>
    <xf numFmtId="0" fontId="1" fillId="0" borderId="17" xfId="2" applyBorder="1"/>
    <xf numFmtId="0" fontId="1" fillId="0" borderId="18" xfId="2" applyBorder="1"/>
    <xf numFmtId="167" fontId="1" fillId="0" borderId="0" xfId="2" applyNumberFormat="1"/>
    <xf numFmtId="4" fontId="1" fillId="0" borderId="0" xfId="2" applyNumberFormat="1"/>
    <xf numFmtId="3" fontId="1" fillId="0" borderId="12" xfId="2" applyNumberFormat="1" applyBorder="1"/>
    <xf numFmtId="0" fontId="2" fillId="3" borderId="19" xfId="2" applyFont="1" applyFill="1" applyBorder="1" applyAlignment="1">
      <alignment horizontal="center" wrapText="1"/>
    </xf>
    <xf numFmtId="0" fontId="2" fillId="0" borderId="20" xfId="2" applyFont="1" applyBorder="1" applyAlignment="1">
      <alignment horizontal="center"/>
    </xf>
    <xf numFmtId="0" fontId="1" fillId="0" borderId="19" xfId="2" applyBorder="1"/>
    <xf numFmtId="3" fontId="1" fillId="0" borderId="20" xfId="2" applyNumberFormat="1" applyBorder="1"/>
    <xf numFmtId="0" fontId="1" fillId="0" borderId="20" xfId="2" applyBorder="1"/>
    <xf numFmtId="3" fontId="1" fillId="0" borderId="21" xfId="2" applyNumberFormat="1" applyBorder="1"/>
    <xf numFmtId="3" fontId="1" fillId="0" borderId="22" xfId="2" applyNumberFormat="1" applyBorder="1"/>
    <xf numFmtId="0" fontId="1" fillId="0" borderId="15" xfId="2" applyBorder="1"/>
    <xf numFmtId="44" fontId="13" fillId="0" borderId="23" xfId="1" applyFont="1" applyBorder="1"/>
    <xf numFmtId="0" fontId="2" fillId="0" borderId="0" xfId="2" applyFont="1" applyAlignment="1">
      <alignment horizontal="right"/>
    </xf>
    <xf numFmtId="44" fontId="13" fillId="0" borderId="10" xfId="1" applyFont="1" applyBorder="1"/>
    <xf numFmtId="44" fontId="13" fillId="0" borderId="11" xfId="1" applyFont="1" applyBorder="1"/>
    <xf numFmtId="44" fontId="13" fillId="0" borderId="12" xfId="1" applyFont="1" applyBorder="1"/>
    <xf numFmtId="44" fontId="13" fillId="0" borderId="2" xfId="1" applyFont="1" applyBorder="1"/>
    <xf numFmtId="44" fontId="13" fillId="0" borderId="17" xfId="1" applyFont="1" applyBorder="1"/>
    <xf numFmtId="0" fontId="1" fillId="4" borderId="2" xfId="2" applyFill="1" applyBorder="1"/>
    <xf numFmtId="164" fontId="1" fillId="0" borderId="0" xfId="2" applyNumberFormat="1"/>
    <xf numFmtId="0" fontId="5" fillId="0" borderId="2" xfId="2" applyFont="1" applyBorder="1"/>
    <xf numFmtId="44" fontId="15" fillId="0" borderId="2" xfId="1" applyFont="1" applyBorder="1"/>
    <xf numFmtId="44" fontId="1" fillId="0" borderId="17" xfId="1" applyFont="1" applyBorder="1"/>
    <xf numFmtId="44" fontId="13" fillId="0" borderId="0" xfId="1" applyFont="1" applyBorder="1"/>
    <xf numFmtId="43" fontId="13" fillId="0" borderId="2" xfId="3" applyFont="1" applyBorder="1"/>
    <xf numFmtId="0" fontId="1" fillId="4" borderId="0" xfId="2" applyFill="1"/>
    <xf numFmtId="44" fontId="1" fillId="0" borderId="17" xfId="2" applyNumberFormat="1" applyBorder="1"/>
    <xf numFmtId="0" fontId="2" fillId="0" borderId="38" xfId="2" applyFont="1" applyBorder="1"/>
    <xf numFmtId="0" fontId="2" fillId="0" borderId="39" xfId="2" applyFont="1" applyBorder="1"/>
    <xf numFmtId="44" fontId="2" fillId="0" borderId="39" xfId="2" applyNumberFormat="1" applyFont="1" applyBorder="1"/>
    <xf numFmtId="44" fontId="2" fillId="0" borderId="15" xfId="2" applyNumberFormat="1" applyFont="1" applyBorder="1"/>
    <xf numFmtId="44" fontId="16" fillId="0" borderId="2" xfId="2" applyNumberFormat="1" applyFont="1" applyBorder="1"/>
    <xf numFmtId="44" fontId="13" fillId="0" borderId="8" xfId="1" applyFont="1" applyBorder="1"/>
    <xf numFmtId="44" fontId="13" fillId="0" borderId="18" xfId="1" applyFont="1" applyBorder="1"/>
    <xf numFmtId="44" fontId="13" fillId="0" borderId="40" xfId="1" applyFont="1" applyBorder="1"/>
    <xf numFmtId="3" fontId="4" fillId="2" borderId="0" xfId="2" applyNumberFormat="1" applyFont="1" applyFill="1" applyBorder="1" applyAlignment="1">
      <alignment horizontal="center" vertical="center"/>
    </xf>
    <xf numFmtId="0" fontId="2" fillId="0" borderId="0" xfId="2" applyFont="1" applyBorder="1" applyAlignment="1">
      <alignment horizontal="center" vertical="center"/>
    </xf>
    <xf numFmtId="3" fontId="4" fillId="0" borderId="0" xfId="2" applyNumberFormat="1" applyFont="1" applyFill="1" applyBorder="1" applyAlignment="1">
      <alignment horizontal="center" vertical="center" wrapText="1"/>
    </xf>
    <xf numFmtId="3" fontId="4" fillId="0" borderId="0" xfId="2" applyNumberFormat="1" applyFont="1" applyFill="1" applyBorder="1" applyAlignment="1">
      <alignment horizontal="center" vertical="center"/>
    </xf>
    <xf numFmtId="3" fontId="1" fillId="0" borderId="2" xfId="2" applyNumberFormat="1" applyFont="1" applyBorder="1"/>
    <xf numFmtId="3" fontId="4" fillId="0" borderId="23" xfId="2" applyNumberFormat="1" applyFont="1" applyFill="1" applyBorder="1" applyAlignment="1">
      <alignment horizontal="center" vertical="center"/>
    </xf>
    <xf numFmtId="3" fontId="4" fillId="0" borderId="24" xfId="2" applyNumberFormat="1" applyFont="1" applyFill="1" applyBorder="1" applyAlignment="1">
      <alignment horizontal="center" vertical="center"/>
    </xf>
    <xf numFmtId="3" fontId="4" fillId="2" borderId="23" xfId="2" applyNumberFormat="1" applyFont="1" applyFill="1" applyBorder="1" applyAlignment="1">
      <alignment horizontal="center" vertical="center"/>
    </xf>
    <xf numFmtId="3" fontId="4" fillId="2" borderId="24" xfId="2" applyNumberFormat="1" applyFont="1" applyFill="1" applyBorder="1" applyAlignment="1">
      <alignment horizontal="center" vertical="center"/>
    </xf>
    <xf numFmtId="0" fontId="2" fillId="0" borderId="23" xfId="2" applyFont="1" applyBorder="1" applyAlignment="1">
      <alignment horizontal="center" vertical="center"/>
    </xf>
    <xf numFmtId="0" fontId="2" fillId="0" borderId="25" xfId="2" applyFont="1" applyBorder="1" applyAlignment="1">
      <alignment horizontal="center" vertical="center"/>
    </xf>
    <xf numFmtId="3" fontId="4" fillId="0" borderId="26" xfId="2" applyNumberFormat="1" applyFont="1" applyFill="1" applyBorder="1" applyAlignment="1">
      <alignment horizontal="center" vertical="center" wrapText="1"/>
    </xf>
    <xf numFmtId="3" fontId="4" fillId="0" borderId="7" xfId="2" applyNumberFormat="1" applyFont="1" applyFill="1" applyBorder="1" applyAlignment="1">
      <alignment horizontal="center" vertical="center" wrapText="1"/>
    </xf>
    <xf numFmtId="3" fontId="4" fillId="0" borderId="27" xfId="2" applyNumberFormat="1" applyFont="1" applyFill="1" applyBorder="1" applyAlignment="1">
      <alignment horizontal="center" vertical="center" wrapText="1"/>
    </xf>
    <xf numFmtId="3" fontId="4" fillId="0" borderId="28" xfId="2" applyNumberFormat="1" applyFont="1" applyFill="1" applyBorder="1" applyAlignment="1">
      <alignment horizontal="center" vertical="center" wrapText="1"/>
    </xf>
    <xf numFmtId="3" fontId="4" fillId="0" borderId="18" xfId="2" applyNumberFormat="1" applyFont="1" applyFill="1" applyBorder="1" applyAlignment="1">
      <alignment horizontal="center" vertical="center" wrapText="1"/>
    </xf>
    <xf numFmtId="3" fontId="4" fillId="0" borderId="29" xfId="2" applyNumberFormat="1" applyFont="1" applyFill="1" applyBorder="1" applyAlignment="1">
      <alignment horizontal="center" vertical="center" wrapText="1"/>
    </xf>
    <xf numFmtId="3" fontId="3" fillId="0" borderId="33" xfId="2" applyNumberFormat="1" applyFont="1" applyBorder="1" applyAlignment="1">
      <alignment horizontal="center" vertical="center" textRotation="45"/>
    </xf>
    <xf numFmtId="3" fontId="3" fillId="0" borderId="34" xfId="2" applyNumberFormat="1" applyFont="1" applyBorder="1" applyAlignment="1">
      <alignment horizontal="center" vertical="center" textRotation="45"/>
    </xf>
    <xf numFmtId="3" fontId="3" fillId="2" borderId="23" xfId="2" applyNumberFormat="1" applyFont="1" applyFill="1" applyBorder="1" applyAlignment="1">
      <alignment horizontal="center" vertical="center" wrapText="1"/>
    </xf>
    <xf numFmtId="3" fontId="3" fillId="2" borderId="25" xfId="2" applyNumberFormat="1" applyFont="1" applyFill="1" applyBorder="1" applyAlignment="1">
      <alignment horizontal="center" vertical="center" wrapText="1"/>
    </xf>
    <xf numFmtId="3" fontId="3" fillId="2" borderId="26" xfId="2" applyNumberFormat="1" applyFont="1" applyFill="1" applyBorder="1" applyAlignment="1">
      <alignment horizontal="center" vertical="center" wrapText="1"/>
    </xf>
    <xf numFmtId="3" fontId="3" fillId="2" borderId="7" xfId="2" applyNumberFormat="1" applyFont="1" applyFill="1" applyBorder="1" applyAlignment="1">
      <alignment horizontal="center" vertical="center" wrapText="1"/>
    </xf>
    <xf numFmtId="3" fontId="3" fillId="2" borderId="27" xfId="2" applyNumberFormat="1" applyFont="1" applyFill="1" applyBorder="1" applyAlignment="1">
      <alignment horizontal="center" vertical="center" wrapText="1"/>
    </xf>
    <xf numFmtId="3" fontId="3" fillId="2" borderId="35" xfId="2" applyNumberFormat="1" applyFont="1" applyFill="1" applyBorder="1" applyAlignment="1">
      <alignment horizontal="center" vertical="center" wrapText="1"/>
    </xf>
    <xf numFmtId="3" fontId="3" fillId="2" borderId="36" xfId="2" applyNumberFormat="1" applyFont="1" applyFill="1" applyBorder="1" applyAlignment="1">
      <alignment horizontal="center" vertical="center" wrapText="1"/>
    </xf>
    <xf numFmtId="3" fontId="3" fillId="2" borderId="37" xfId="2" applyNumberFormat="1" applyFont="1" applyFill="1" applyBorder="1" applyAlignment="1">
      <alignment horizontal="center" vertical="center" wrapText="1"/>
    </xf>
    <xf numFmtId="3" fontId="3" fillId="2" borderId="31" xfId="2" applyNumberFormat="1" applyFont="1" applyFill="1" applyBorder="1" applyAlignment="1">
      <alignment horizontal="center" vertical="center"/>
    </xf>
    <xf numFmtId="3" fontId="4" fillId="0" borderId="32" xfId="2" applyNumberFormat="1" applyFont="1" applyBorder="1" applyAlignment="1">
      <alignment horizontal="center" vertical="center"/>
    </xf>
    <xf numFmtId="3" fontId="4" fillId="0" borderId="0" xfId="2" applyNumberFormat="1" applyFont="1" applyBorder="1" applyAlignment="1">
      <alignment horizontal="center"/>
    </xf>
    <xf numFmtId="3" fontId="5" fillId="0" borderId="10" xfId="2" applyNumberFormat="1" applyFont="1" applyBorder="1" applyAlignment="1">
      <alignment horizontal="left"/>
    </xf>
    <xf numFmtId="3" fontId="5" fillId="0" borderId="11" xfId="2" applyNumberFormat="1" applyFont="1" applyBorder="1" applyAlignment="1">
      <alignment horizontal="left"/>
    </xf>
    <xf numFmtId="0" fontId="1" fillId="0" borderId="11" xfId="2" applyBorder="1" applyAlignment="1"/>
    <xf numFmtId="0" fontId="1" fillId="0" borderId="12" xfId="2" applyBorder="1" applyAlignment="1"/>
    <xf numFmtId="3" fontId="3" fillId="0" borderId="0" xfId="2" applyNumberFormat="1" applyFont="1" applyBorder="1" applyAlignment="1">
      <alignment horizontal="left" vertical="center" wrapText="1"/>
    </xf>
    <xf numFmtId="3" fontId="3" fillId="0" borderId="10" xfId="2" applyNumberFormat="1" applyFont="1" applyBorder="1" applyAlignment="1">
      <alignment horizontal="left" vertical="center" wrapText="1"/>
    </xf>
    <xf numFmtId="3" fontId="3" fillId="0" borderId="11" xfId="2" applyNumberFormat="1" applyFont="1" applyBorder="1" applyAlignment="1">
      <alignment horizontal="left" vertical="center" wrapText="1"/>
    </xf>
    <xf numFmtId="3" fontId="3" fillId="0" borderId="12" xfId="2" applyNumberFormat="1" applyFont="1" applyBorder="1" applyAlignment="1">
      <alignment horizontal="left" vertical="center" wrapText="1"/>
    </xf>
    <xf numFmtId="3" fontId="3" fillId="2" borderId="30" xfId="2" applyNumberFormat="1" applyFont="1" applyFill="1" applyBorder="1" applyAlignment="1">
      <alignment horizontal="center" vertical="center" wrapText="1"/>
    </xf>
    <xf numFmtId="3" fontId="3" fillId="2" borderId="4" xfId="2" applyNumberFormat="1" applyFont="1" applyFill="1" applyBorder="1" applyAlignment="1">
      <alignment horizontal="center" vertical="center" wrapText="1"/>
    </xf>
    <xf numFmtId="3" fontId="3" fillId="0" borderId="30" xfId="2" applyNumberFormat="1" applyFont="1" applyFill="1" applyBorder="1" applyAlignment="1">
      <alignment vertical="center" wrapText="1"/>
    </xf>
    <xf numFmtId="3" fontId="3" fillId="0" borderId="7" xfId="2" applyNumberFormat="1" applyFont="1" applyFill="1" applyBorder="1" applyAlignment="1">
      <alignment vertical="center" wrapText="1"/>
    </xf>
    <xf numFmtId="3" fontId="3" fillId="0" borderId="4" xfId="2" applyNumberFormat="1" applyFont="1" applyFill="1" applyBorder="1" applyAlignment="1">
      <alignment vertical="center" wrapText="1"/>
    </xf>
    <xf numFmtId="3" fontId="3" fillId="0" borderId="38" xfId="2" applyNumberFormat="1" applyFont="1" applyBorder="1" applyAlignment="1">
      <alignment horizontal="left" vertical="center" wrapText="1"/>
    </xf>
    <xf numFmtId="3" fontId="3" fillId="0" borderId="39" xfId="2" applyNumberFormat="1" applyFont="1" applyBorder="1" applyAlignment="1">
      <alignment horizontal="left" vertical="center" wrapText="1"/>
    </xf>
    <xf numFmtId="3" fontId="3" fillId="0" borderId="15" xfId="2" applyNumberFormat="1" applyFont="1" applyBorder="1" applyAlignment="1">
      <alignment horizontal="left" vertical="center" wrapText="1"/>
    </xf>
    <xf numFmtId="3" fontId="3" fillId="0" borderId="6" xfId="2" applyNumberFormat="1" applyFont="1" applyBorder="1" applyAlignment="1">
      <alignment horizontal="left" vertical="center" wrapText="1"/>
    </xf>
    <xf numFmtId="3" fontId="3" fillId="0" borderId="8" xfId="2" applyNumberFormat="1" applyFont="1" applyBorder="1" applyAlignment="1">
      <alignment horizontal="left" vertical="center" wrapText="1"/>
    </xf>
    <xf numFmtId="3" fontId="3" fillId="0" borderId="17" xfId="2" applyNumberFormat="1" applyFont="1" applyBorder="1" applyAlignment="1">
      <alignment horizontal="left" vertical="center" wrapText="1"/>
    </xf>
    <xf numFmtId="3" fontId="3" fillId="0" borderId="18" xfId="2" applyNumberFormat="1" applyFont="1" applyBorder="1" applyAlignment="1">
      <alignment horizontal="left" vertical="center" wrapText="1"/>
    </xf>
    <xf numFmtId="3" fontId="3" fillId="0" borderId="40" xfId="2" applyNumberFormat="1" applyFont="1" applyBorder="1" applyAlignment="1">
      <alignment horizontal="left" vertical="center" wrapText="1"/>
    </xf>
    <xf numFmtId="3" fontId="4" fillId="0" borderId="14" xfId="2" applyNumberFormat="1" applyFont="1" applyFill="1" applyBorder="1" applyAlignment="1">
      <alignment horizontal="center" vertical="center"/>
    </xf>
    <xf numFmtId="3" fontId="4" fillId="2" borderId="14" xfId="2" applyNumberFormat="1" applyFont="1" applyFill="1" applyBorder="1" applyAlignment="1">
      <alignment horizontal="center" vertical="center"/>
    </xf>
    <xf numFmtId="3" fontId="4" fillId="0" borderId="45" xfId="2" applyNumberFormat="1" applyFont="1" applyFill="1" applyBorder="1" applyAlignment="1">
      <alignment horizontal="center" vertical="center" wrapText="1"/>
    </xf>
    <xf numFmtId="3" fontId="4" fillId="0" borderId="39" xfId="2" applyNumberFormat="1" applyFont="1" applyFill="1" applyBorder="1" applyAlignment="1">
      <alignment horizontal="center" vertical="center" wrapText="1"/>
    </xf>
    <xf numFmtId="3" fontId="4" fillId="0" borderId="46" xfId="2" applyNumberFormat="1" applyFont="1" applyFill="1" applyBorder="1" applyAlignment="1">
      <alignment horizontal="center" vertical="center" wrapText="1"/>
    </xf>
    <xf numFmtId="0" fontId="2" fillId="0" borderId="0" xfId="2" applyFont="1" applyAlignment="1">
      <alignment horizontal="center"/>
    </xf>
    <xf numFmtId="0" fontId="1" fillId="0" borderId="0" xfId="2" applyAlignment="1">
      <alignment horizontal="center"/>
    </xf>
    <xf numFmtId="3" fontId="3" fillId="0" borderId="0" xfId="2" applyNumberFormat="1" applyFont="1" applyBorder="1" applyAlignment="1">
      <alignment horizontal="center" vertical="center" wrapText="1"/>
    </xf>
    <xf numFmtId="3" fontId="3" fillId="0" borderId="0" xfId="2" applyNumberFormat="1" applyFont="1" applyBorder="1" applyAlignment="1">
      <alignment horizontal="center"/>
    </xf>
    <xf numFmtId="0" fontId="2" fillId="0" borderId="41" xfId="2" applyFont="1" applyBorder="1" applyAlignment="1">
      <alignment horizontal="center"/>
    </xf>
    <xf numFmtId="0" fontId="2" fillId="0" borderId="42" xfId="2" applyFont="1" applyBorder="1" applyAlignment="1">
      <alignment horizontal="center"/>
    </xf>
    <xf numFmtId="0" fontId="2" fillId="0" borderId="43" xfId="2" applyFont="1" applyBorder="1" applyAlignment="1">
      <alignment horizontal="center"/>
    </xf>
    <xf numFmtId="0" fontId="2" fillId="3" borderId="19" xfId="2" applyFont="1" applyFill="1" applyBorder="1" applyAlignment="1">
      <alignment horizontal="center"/>
    </xf>
    <xf numFmtId="0" fontId="2" fillId="3" borderId="2" xfId="2" applyFont="1" applyFill="1" applyBorder="1" applyAlignment="1">
      <alignment horizontal="center"/>
    </xf>
    <xf numFmtId="0" fontId="1" fillId="0" borderId="2" xfId="2" applyBorder="1" applyAlignment="1"/>
    <xf numFmtId="0" fontId="1" fillId="0" borderId="20" xfId="2" applyBorder="1" applyAlignment="1"/>
    <xf numFmtId="0" fontId="2" fillId="0" borderId="44" xfId="2" applyFont="1" applyBorder="1" applyAlignment="1">
      <alignment horizontal="center"/>
    </xf>
    <xf numFmtId="0" fontId="2" fillId="0" borderId="21" xfId="2" applyFont="1" applyBorder="1" applyAlignment="1">
      <alignment horizontal="center"/>
    </xf>
    <xf numFmtId="0" fontId="2" fillId="0" borderId="18" xfId="2" applyFont="1" applyBorder="1" applyAlignment="1">
      <alignment horizontal="center"/>
    </xf>
    <xf numFmtId="0" fontId="2" fillId="0" borderId="38" xfId="2" applyFont="1" applyBorder="1" applyAlignment="1">
      <alignment horizontal="center"/>
    </xf>
    <xf numFmtId="0" fontId="2" fillId="0" borderId="39" xfId="2" applyFont="1" applyBorder="1" applyAlignment="1">
      <alignment horizontal="center"/>
    </xf>
    <xf numFmtId="0" fontId="2" fillId="0" borderId="15" xfId="2" applyFont="1" applyBorder="1" applyAlignment="1">
      <alignment horizontal="center"/>
    </xf>
    <xf numFmtId="0" fontId="2" fillId="0" borderId="17" xfId="2" applyFont="1" applyBorder="1" applyAlignment="1">
      <alignment horizontal="center"/>
    </xf>
    <xf numFmtId="0" fontId="2" fillId="0" borderId="40" xfId="2" applyFont="1" applyBorder="1" applyAlignment="1">
      <alignment horizontal="center"/>
    </xf>
    <xf numFmtId="0" fontId="1" fillId="0" borderId="10" xfId="2" applyBorder="1" applyAlignment="1">
      <alignment horizontal="center"/>
    </xf>
    <xf numFmtId="0" fontId="1" fillId="0" borderId="11" xfId="2" applyBorder="1" applyAlignment="1">
      <alignment horizontal="center"/>
    </xf>
    <xf numFmtId="0" fontId="2" fillId="5" borderId="36" xfId="2" applyFont="1" applyFill="1" applyBorder="1" applyAlignment="1">
      <alignment horizontal="center"/>
    </xf>
    <xf numFmtId="0" fontId="2" fillId="5" borderId="38" xfId="2" applyFont="1" applyFill="1" applyBorder="1" applyAlignment="1">
      <alignment horizontal="center"/>
    </xf>
    <xf numFmtId="0" fontId="2" fillId="5" borderId="39" xfId="2" applyFont="1" applyFill="1" applyBorder="1" applyAlignment="1">
      <alignment horizontal="center"/>
    </xf>
    <xf numFmtId="0" fontId="2" fillId="5" borderId="15" xfId="2" applyFont="1" applyFill="1" applyBorder="1" applyAlignment="1">
      <alignment horizontal="center"/>
    </xf>
    <xf numFmtId="0" fontId="2" fillId="5" borderId="0" xfId="2" applyFont="1" applyFill="1" applyAlignment="1">
      <alignment horizontal="center"/>
    </xf>
  </cellXfs>
  <cellStyles count="4">
    <cellStyle name="Moeda 2" xfId="1"/>
    <cellStyle name="Normal" xfId="0" builtinId="0"/>
    <cellStyle name="Normal 2" xfId="2"/>
    <cellStyle name="Separador de milhares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enifer/Leis%20Or&#231;ament&#225;rias/PPA/PPA%202018-2021/PPA%201008/Anexos%20da%20Lei%20do%20PPA%20Reuni&#227;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enifer/Leis%20Or&#231;ament&#225;rias/PPA/PPA%202018-2021/PPA%201008/Anexos%20da%20Lei%20do%20PPA-53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enise/AppData/Local/Microsoft/Windows/Temporary%20Internet%20Files/Content.Outlook/U43WM0E1/PPA%201008/Anexos%20da%20Lei%20do%20PPA%20Reuni&#227;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tos e Atividades"/>
      <sheetName val="Programas"/>
      <sheetName val="Receitas"/>
    </sheetNames>
    <sheetDataSet>
      <sheetData sheetId="0">
        <row r="4">
          <cell r="A4">
            <v>2001</v>
          </cell>
          <cell r="B4" t="str">
            <v xml:space="preserve">MANUTENÇÃO DAS ATIVIDADES LEGISLATIVAS </v>
          </cell>
          <cell r="C4">
            <v>900000</v>
          </cell>
        </row>
        <row r="8">
          <cell r="A8">
            <v>2002</v>
          </cell>
          <cell r="B8" t="str">
            <v>MANUTENÇÃO DAS ATIVIDADES DO GABINETE</v>
          </cell>
        </row>
        <row r="9">
          <cell r="B9" t="str">
            <v xml:space="preserve">CORPO DE BOMBEIROS E DEFESA CIVIL </v>
          </cell>
        </row>
        <row r="15">
          <cell r="A15">
            <v>2007</v>
          </cell>
          <cell r="B15" t="str">
            <v xml:space="preserve">MANUTENÇÃO DAS ATIVIDADES DA SECRETARIA DA ADMINISTRAÇÃO </v>
          </cell>
        </row>
        <row r="17">
          <cell r="B17" t="str">
            <v>CONSTRUÇÃO REDE FIBRA ÓPTICA</v>
          </cell>
        </row>
        <row r="18">
          <cell r="A18">
            <v>3003</v>
          </cell>
          <cell r="B18" t="str">
            <v>REALIZAÇÃO DE CONCURSOS PÚBLICOS</v>
          </cell>
        </row>
        <row r="19">
          <cell r="B19" t="str">
            <v>IMPLANTAÇÃO DE PPCIs</v>
          </cell>
        </row>
        <row r="20">
          <cell r="B20" t="str">
            <v>CONSTRUÇÃO E REFORMA DOS ESPAÇOS ADMINISTRATIVOS</v>
          </cell>
        </row>
        <row r="24">
          <cell r="A24">
            <v>2011</v>
          </cell>
          <cell r="B24" t="str">
            <v>MANUTENÇÃO DAS ATIVIDADES DA SECRETARIA DE DESENVOLVIMENTO</v>
          </cell>
        </row>
        <row r="25">
          <cell r="A25">
            <v>2013</v>
          </cell>
          <cell r="B25" t="str">
            <v xml:space="preserve"> APOIO AO DESENVOLVIMENTO RURAL </v>
          </cell>
        </row>
        <row r="26">
          <cell r="A26">
            <v>2014</v>
          </cell>
          <cell r="B26" t="str">
            <v>INCENTIVO A INDÚSTRIA</v>
          </cell>
        </row>
        <row r="28">
          <cell r="A28">
            <v>2019</v>
          </cell>
          <cell r="B28" t="str">
            <v xml:space="preserve">CALENDÁRIO DE EVENTOS </v>
          </cell>
        </row>
        <row r="32">
          <cell r="A32">
            <v>2019</v>
          </cell>
          <cell r="B32" t="str">
            <v xml:space="preserve">MANUTENÇÃO DAS ATIVIDADES DA SECRETARIA EDUCAÇÃO </v>
          </cell>
        </row>
        <row r="33">
          <cell r="A33">
            <v>2025</v>
          </cell>
          <cell r="B33" t="str">
            <v>ATENDIMENTO ESPECIALIZADO NAI</v>
          </cell>
        </row>
        <row r="34">
          <cell r="B34" t="str">
            <v xml:space="preserve">CONVÊNIO COM ENTIDADES DE ATENDIMENTOS ESPECIALIZADOS </v>
          </cell>
        </row>
        <row r="35">
          <cell r="A35">
            <v>2010</v>
          </cell>
        </row>
        <row r="37">
          <cell r="A37">
            <v>2016</v>
          </cell>
          <cell r="B37" t="str">
            <v>EDUCAÇÃO INFANTIL-SALÁRIO EDUCAÇÃO</v>
          </cell>
        </row>
        <row r="39">
          <cell r="A39">
            <v>2022</v>
          </cell>
          <cell r="B39" t="str">
            <v>ENSINO FUNDAMENTAL-MDE</v>
          </cell>
        </row>
        <row r="40">
          <cell r="A40">
            <v>2023</v>
          </cell>
          <cell r="B40" t="str">
            <v>ENSINO FUNDAMENTAL-FUNDEB</v>
          </cell>
        </row>
        <row r="41">
          <cell r="A41">
            <v>2024</v>
          </cell>
          <cell r="B41" t="str">
            <v>ENSINO FUNDAMENTAL-SALÁRIO EDUCAÇÃO</v>
          </cell>
        </row>
        <row r="42">
          <cell r="B42" t="str">
            <v xml:space="preserve">SERVIÇOS DE TRANSPORTE ESCOLAR </v>
          </cell>
        </row>
        <row r="43">
          <cell r="A43">
            <v>2029</v>
          </cell>
          <cell r="B43" t="str">
            <v>ALIMENTAÇÃO ESCOLAR ENSINO FUNDAMENTAL</v>
          </cell>
        </row>
        <row r="44">
          <cell r="B44" t="str">
            <v>MANUTENÇÃO DO DEPARTAMENTO DE CULTURA</v>
          </cell>
        </row>
        <row r="45">
          <cell r="A45">
            <v>2032</v>
          </cell>
          <cell r="B45" t="str">
            <v xml:space="preserve"> EVENTOS CULTURAIS</v>
          </cell>
        </row>
        <row r="46">
          <cell r="A46">
            <v>2033</v>
          </cell>
          <cell r="B46" t="str">
            <v>MANUTENÇÃO DO DEPARTAMENTO DE DESPORTO</v>
          </cell>
        </row>
        <row r="48">
          <cell r="A48">
            <v>2034</v>
          </cell>
          <cell r="B48" t="str">
            <v>ALIMENTAÇÃO ESCOLAR EDUCAÇÃO INFANTIL</v>
          </cell>
        </row>
        <row r="49">
          <cell r="A49">
            <v>2040</v>
          </cell>
          <cell r="B49" t="str">
            <v>PROGRAMA LAZER UNINDO GERAÇÕES + PROJETOS ESPECIAIS</v>
          </cell>
        </row>
        <row r="53">
          <cell r="A53">
            <v>2041</v>
          </cell>
          <cell r="B53" t="str">
            <v xml:space="preserve">MANUTENÇÃO DAS ATIVIDADES DA SECRETARIA DE OBRAS </v>
          </cell>
        </row>
        <row r="54">
          <cell r="A54">
            <v>2042</v>
          </cell>
          <cell r="B54" t="str">
            <v>PAVIMENTAÇÃO DE RUAS</v>
          </cell>
        </row>
        <row r="55">
          <cell r="A55">
            <v>2044</v>
          </cell>
          <cell r="B55" t="str">
            <v xml:space="preserve">MELHORIAS E MANUTENÇÃO DA ILUMINAÇÃO PÚBLICA </v>
          </cell>
        </row>
        <row r="56">
          <cell r="A56">
            <v>2045</v>
          </cell>
          <cell r="B56" t="str">
            <v xml:space="preserve">CONSERVAÇÃO E ABERTURA DE VIAS URBANAS E RURAIS </v>
          </cell>
        </row>
        <row r="57">
          <cell r="A57">
            <v>2046</v>
          </cell>
        </row>
        <row r="58">
          <cell r="A58">
            <v>2047</v>
          </cell>
        </row>
        <row r="59">
          <cell r="A59">
            <v>3012</v>
          </cell>
          <cell r="B59" t="str">
            <v xml:space="preserve">DRENAGEM URBANA </v>
          </cell>
        </row>
        <row r="63">
          <cell r="A63">
            <v>2048</v>
          </cell>
        </row>
        <row r="64">
          <cell r="A64">
            <v>2049</v>
          </cell>
        </row>
        <row r="65">
          <cell r="A65">
            <v>2050</v>
          </cell>
        </row>
        <row r="66">
          <cell r="A66">
            <v>2051</v>
          </cell>
          <cell r="B66" t="str">
            <v xml:space="preserve">GERENCIAMENTO DE RESÍDUOS </v>
          </cell>
        </row>
        <row r="67">
          <cell r="A67">
            <v>2053</v>
          </cell>
          <cell r="B67" t="str">
            <v xml:space="preserve">MANUTENÇÃO DO CEAMI </v>
          </cell>
        </row>
        <row r="68">
          <cell r="A68">
            <v>2054</v>
          </cell>
        </row>
        <row r="73">
          <cell r="A73">
            <v>2057</v>
          </cell>
          <cell r="B73" t="str">
            <v xml:space="preserve">MANUTENÇÃO DAS ATIVIDADES DA SECRETARIA DA FAZENDA </v>
          </cell>
        </row>
        <row r="75">
          <cell r="A75">
            <v>2059</v>
          </cell>
          <cell r="B75" t="str">
            <v>PROGRAMA DE FISCALIZAÇÃO E AUMENTO DE ARRECADAÇÃO</v>
          </cell>
        </row>
        <row r="76">
          <cell r="A76">
            <v>2060</v>
          </cell>
          <cell r="B76" t="str">
            <v>AMORTZAÇÃO DO PASSIVO ATUARIAL - RPPS</v>
          </cell>
        </row>
        <row r="80">
          <cell r="A80">
            <v>2061</v>
          </cell>
          <cell r="B80" t="str">
            <v xml:space="preserve">MANUTENÇÃO DAS ATIVIDADES DA SECRETARIA DA SAÚDE </v>
          </cell>
        </row>
        <row r="81">
          <cell r="A81">
            <v>2063</v>
          </cell>
        </row>
        <row r="82">
          <cell r="A82">
            <v>2065</v>
          </cell>
          <cell r="B82" t="str">
            <v xml:space="preserve">CONTRATAÇÃO DE SERVIÇOS ESPECIALIZADOS EM SAÚDE </v>
          </cell>
        </row>
        <row r="83">
          <cell r="A83">
            <v>2066</v>
          </cell>
          <cell r="B83" t="str">
            <v xml:space="preserve">CONSTRUÇÃO, AMPLIAÇÃO E/OU REFORMA DE UNIDADES DE SAÚDE </v>
          </cell>
        </row>
        <row r="84">
          <cell r="A84">
            <v>2067</v>
          </cell>
          <cell r="B84" t="str">
            <v xml:space="preserve">CONVÊNIOS COM HOSPITAIS </v>
          </cell>
        </row>
        <row r="85">
          <cell r="A85">
            <v>2071</v>
          </cell>
          <cell r="B85" t="str">
            <v>DISTRIBUIÇÃO GRATUITA MEDICAMENTOS E INSUMOS</v>
          </cell>
        </row>
        <row r="86">
          <cell r="A86">
            <v>2073</v>
          </cell>
          <cell r="B86" t="str">
            <v>FUNDO DA CRIANÇA E DO ADOLESCENTE</v>
          </cell>
        </row>
        <row r="87">
          <cell r="A87">
            <v>2077</v>
          </cell>
          <cell r="B87" t="str">
            <v>ATENÇÃO A FAMÍLIA</v>
          </cell>
        </row>
        <row r="88">
          <cell r="A88">
            <v>2078</v>
          </cell>
          <cell r="B88" t="str">
            <v>CONSELHO TUTELAR</v>
          </cell>
        </row>
        <row r="89">
          <cell r="A89">
            <v>2079</v>
          </cell>
        </row>
        <row r="90">
          <cell r="A90">
            <v>2080</v>
          </cell>
          <cell r="B90" t="str">
            <v xml:space="preserve">CONVÊNIO DE APOIO A PESSOA PORTADORA DE NECESSIDADES ESPECIAIS </v>
          </cell>
        </row>
        <row r="91">
          <cell r="A91">
            <v>2081</v>
          </cell>
          <cell r="B91" t="str">
            <v>CENTRO DE REFERÊNCIA DA MULHER</v>
          </cell>
        </row>
        <row r="92">
          <cell r="C92">
            <v>15000</v>
          </cell>
          <cell r="D92">
            <v>15000</v>
          </cell>
          <cell r="E92">
            <v>15000</v>
          </cell>
          <cell r="F92">
            <v>15000</v>
          </cell>
        </row>
        <row r="96">
          <cell r="B96" t="str">
            <v>RESERVA CONTINGÊNCIA</v>
          </cell>
        </row>
        <row r="102">
          <cell r="B102" t="str">
            <v>RESERVA DE CONTINGENCIA RPPS</v>
          </cell>
        </row>
        <row r="108">
          <cell r="A108">
            <v>2084</v>
          </cell>
        </row>
        <row r="109">
          <cell r="A109">
            <v>2085</v>
          </cell>
        </row>
        <row r="110">
          <cell r="A110">
            <v>2087</v>
          </cell>
        </row>
      </sheetData>
      <sheetData sheetId="1">
        <row r="6">
          <cell r="B6" t="str">
            <v>Ivoti Segura</v>
          </cell>
        </row>
        <row r="9">
          <cell r="B9" t="str">
            <v>Gestão Pública Eficiente</v>
          </cell>
        </row>
        <row r="18">
          <cell r="B18" t="str">
            <v>Mobilidade Urbana</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2"/>
      <sheetName val="Anexo I - Programas"/>
      <sheetName val="Anexo II - Resumo dos Programas"/>
      <sheetName val="Anexo III - Progr-Ação-Fun-Subf"/>
      <sheetName val="Plan1"/>
      <sheetName val="MeioAMB"/>
      <sheetName val="Adminis"/>
      <sheetName val="Desenv"/>
      <sheetName val="Educ"/>
      <sheetName val="Obras"/>
      <sheetName val="Fazenda"/>
      <sheetName val="Saúde"/>
    </sheetNames>
    <sheetDataSet>
      <sheetData sheetId="0"/>
      <sheetData sheetId="1"/>
      <sheetData sheetId="2">
        <row r="5">
          <cell r="B5" t="str">
            <v>Ação Legislativa</v>
          </cell>
        </row>
        <row r="6">
          <cell r="B6" t="str">
            <v>Ivoti Segura</v>
          </cell>
        </row>
        <row r="7">
          <cell r="B7" t="str">
            <v>Supervisão e Coordenação Administrativa</v>
          </cell>
        </row>
        <row r="8">
          <cell r="B8" t="str">
            <v>Gestão Pública Eficiente</v>
          </cell>
        </row>
        <row r="9">
          <cell r="B9" t="str">
            <v>Valorização da Produção Rural</v>
          </cell>
        </row>
        <row r="10">
          <cell r="B10" t="str">
            <v>Promoção do Crescimento</v>
          </cell>
        </row>
        <row r="11">
          <cell r="B11" t="str">
            <v>Desenvolvimento do Turismo</v>
          </cell>
        </row>
        <row r="12">
          <cell r="B12" t="str">
            <v>Desenvolvimento Educacional</v>
          </cell>
        </row>
        <row r="13">
          <cell r="B13" t="str">
            <v>Proteção Social Especial</v>
          </cell>
        </row>
        <row r="14">
          <cell r="B14" t="str">
            <v>Assistência ao Educando</v>
          </cell>
        </row>
        <row r="15">
          <cell r="B15" t="str">
            <v>Desenvolvimento da Cultura</v>
          </cell>
        </row>
        <row r="16">
          <cell r="B16" t="str">
            <v>Promoção do Desporto e Lazer</v>
          </cell>
        </row>
        <row r="17">
          <cell r="B17" t="str">
            <v>Mobilidade Urbana</v>
          </cell>
        </row>
        <row r="18">
          <cell r="B18" t="str">
            <v>Melhoria das Vias Urbanas</v>
          </cell>
        </row>
        <row r="19">
          <cell r="B19" t="str">
            <v>Gestão Ambiental</v>
          </cell>
        </row>
        <row r="20">
          <cell r="B20" t="str">
            <v>Saúde com Qualidade</v>
          </cell>
        </row>
        <row r="21">
          <cell r="B21" t="str">
            <v>Proteção Social Básica</v>
          </cell>
        </row>
        <row r="22">
          <cell r="B22" t="str">
            <v>Gestão dos Serviços de Água</v>
          </cell>
        </row>
        <row r="23">
          <cell r="B23" t="str">
            <v>Manutenção dos Serviços de Água</v>
          </cell>
        </row>
        <row r="24">
          <cell r="B24" t="str">
            <v>RPPS</v>
          </cell>
        </row>
      </sheetData>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tos e Atividades"/>
      <sheetName val="Programas"/>
      <sheetName val="Receitas"/>
    </sheetNames>
    <sheetDataSet>
      <sheetData sheetId="0"/>
      <sheetData sheetId="1"/>
      <sheetData sheetId="2">
        <row r="3">
          <cell r="D3">
            <v>7.1493879620785294E-2</v>
          </cell>
          <cell r="E3">
            <v>6.6524108058716364E-2</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6"/>
  <sheetViews>
    <sheetView tabSelected="1" topLeftCell="A298" workbookViewId="0">
      <selection activeCell="G454" sqref="G454"/>
    </sheetView>
  </sheetViews>
  <sheetFormatPr defaultRowHeight="12.75" x14ac:dyDescent="0.2"/>
  <cols>
    <col min="1" max="4" width="9.140625" style="1"/>
    <col min="5" max="5" width="19.5703125" style="1" customWidth="1"/>
    <col min="6" max="6" width="15.42578125" style="1" customWidth="1"/>
    <col min="7" max="7" width="15.5703125" style="1" customWidth="1"/>
    <col min="8" max="8" width="16" style="1" customWidth="1"/>
    <col min="9" max="9" width="15.42578125" style="1" customWidth="1"/>
    <col min="10" max="10" width="23.140625" style="1" customWidth="1"/>
    <col min="11" max="16384" width="9.140625" style="1"/>
  </cols>
  <sheetData>
    <row r="1" spans="1:10" x14ac:dyDescent="0.2">
      <c r="A1" s="136" t="s">
        <v>227</v>
      </c>
      <c r="B1" s="137"/>
      <c r="C1" s="137"/>
      <c r="D1" s="137"/>
      <c r="E1" s="137"/>
      <c r="F1" s="137"/>
      <c r="G1" s="137"/>
      <c r="H1" s="137"/>
      <c r="I1" s="137"/>
      <c r="J1" s="137"/>
    </row>
    <row r="2" spans="1:10" x14ac:dyDescent="0.2">
      <c r="A2" s="138" t="s">
        <v>272</v>
      </c>
      <c r="B2" s="138"/>
      <c r="C2" s="138"/>
      <c r="D2" s="138"/>
      <c r="E2" s="138"/>
      <c r="F2" s="138"/>
      <c r="G2" s="138"/>
      <c r="H2" s="138"/>
      <c r="I2" s="138"/>
      <c r="J2" s="138"/>
    </row>
    <row r="3" spans="1:10" ht="13.5" thickBot="1" x14ac:dyDescent="0.25">
      <c r="A3" s="139" t="s">
        <v>0</v>
      </c>
      <c r="B3" s="139"/>
      <c r="C3" s="139"/>
      <c r="D3" s="139"/>
      <c r="E3" s="139"/>
      <c r="F3" s="139"/>
      <c r="G3" s="139"/>
      <c r="H3" s="139"/>
      <c r="I3" s="139"/>
      <c r="J3" s="139"/>
    </row>
    <row r="4" spans="1:10" ht="13.5" thickBot="1" x14ac:dyDescent="0.25">
      <c r="A4" s="114" t="s">
        <v>1</v>
      </c>
      <c r="B4" s="114"/>
      <c r="C4" s="115" t="s">
        <v>2</v>
      </c>
      <c r="D4" s="116"/>
      <c r="E4" s="116"/>
      <c r="F4" s="116"/>
      <c r="G4" s="116"/>
      <c r="H4" s="116"/>
      <c r="I4" s="116"/>
      <c r="J4" s="117"/>
    </row>
    <row r="5" spans="1:10" x14ac:dyDescent="0.2">
      <c r="A5" s="114" t="s">
        <v>3</v>
      </c>
      <c r="B5" s="114"/>
      <c r="C5" s="123" t="s">
        <v>4</v>
      </c>
      <c r="D5" s="124"/>
      <c r="E5" s="124"/>
      <c r="F5" s="124"/>
      <c r="G5" s="124"/>
      <c r="H5" s="124"/>
      <c r="I5" s="124"/>
      <c r="J5" s="125"/>
    </row>
    <row r="6" spans="1:10" x14ac:dyDescent="0.2">
      <c r="A6" s="2"/>
      <c r="B6" s="2"/>
      <c r="C6" s="126"/>
      <c r="D6" s="114"/>
      <c r="E6" s="114"/>
      <c r="F6" s="114"/>
      <c r="G6" s="114"/>
      <c r="H6" s="114"/>
      <c r="I6" s="114"/>
      <c r="J6" s="127"/>
    </row>
    <row r="7" spans="1:10" x14ac:dyDescent="0.2">
      <c r="A7" s="2"/>
      <c r="B7" s="2"/>
      <c r="C7" s="126"/>
      <c r="D7" s="114"/>
      <c r="E7" s="114"/>
      <c r="F7" s="114"/>
      <c r="G7" s="114"/>
      <c r="H7" s="114"/>
      <c r="I7" s="114"/>
      <c r="J7" s="127"/>
    </row>
    <row r="8" spans="1:10" x14ac:dyDescent="0.2">
      <c r="A8" s="2"/>
      <c r="B8" s="2"/>
      <c r="C8" s="126"/>
      <c r="D8" s="114"/>
      <c r="E8" s="114"/>
      <c r="F8" s="114"/>
      <c r="G8" s="114"/>
      <c r="H8" s="114"/>
      <c r="I8" s="114"/>
      <c r="J8" s="127"/>
    </row>
    <row r="9" spans="1:10" ht="13.5" thickBot="1" x14ac:dyDescent="0.25">
      <c r="A9" s="2"/>
      <c r="B9" s="2"/>
      <c r="C9" s="128"/>
      <c r="D9" s="129"/>
      <c r="E9" s="129"/>
      <c r="F9" s="129"/>
      <c r="G9" s="129"/>
      <c r="H9" s="129"/>
      <c r="I9" s="129"/>
      <c r="J9" s="130"/>
    </row>
    <row r="10" spans="1:10" x14ac:dyDescent="0.2">
      <c r="A10" s="118" t="s">
        <v>5</v>
      </c>
      <c r="B10" s="119"/>
      <c r="C10" s="119"/>
      <c r="D10" s="119"/>
      <c r="E10" s="3"/>
      <c r="F10" s="4">
        <v>2022</v>
      </c>
      <c r="G10" s="4">
        <v>2023</v>
      </c>
      <c r="H10" s="4">
        <v>2024</v>
      </c>
      <c r="I10" s="4">
        <v>2025</v>
      </c>
      <c r="J10" s="5" t="s">
        <v>6</v>
      </c>
    </row>
    <row r="11" spans="1:10" x14ac:dyDescent="0.2">
      <c r="A11" s="120" t="s">
        <v>7</v>
      </c>
      <c r="B11" s="121"/>
      <c r="C11" s="122"/>
      <c r="D11" s="6"/>
      <c r="E11" s="7"/>
      <c r="F11" s="8">
        <f>F15</f>
        <v>900000</v>
      </c>
      <c r="G11" s="8">
        <f>G15</f>
        <v>950000</v>
      </c>
      <c r="H11" s="8">
        <f>H15</f>
        <v>1000000</v>
      </c>
      <c r="I11" s="8">
        <f>I15</f>
        <v>1050000</v>
      </c>
      <c r="J11" s="9">
        <f>SUM(F11:I11)</f>
        <v>3900000</v>
      </c>
    </row>
    <row r="12" spans="1:10" x14ac:dyDescent="0.2">
      <c r="A12" s="10"/>
      <c r="B12" s="11"/>
      <c r="C12" s="109"/>
      <c r="D12" s="109"/>
      <c r="E12" s="109"/>
      <c r="F12" s="12"/>
      <c r="G12" s="12"/>
      <c r="H12" s="12"/>
      <c r="I12" s="12"/>
      <c r="J12" s="13"/>
    </row>
    <row r="13" spans="1:10" ht="12.75" customHeight="1" x14ac:dyDescent="0.2">
      <c r="A13" s="97" t="s">
        <v>8</v>
      </c>
      <c r="B13" s="99" t="s">
        <v>9</v>
      </c>
      <c r="C13" s="101" t="s">
        <v>10</v>
      </c>
      <c r="D13" s="102"/>
      <c r="E13" s="103"/>
      <c r="F13" s="89">
        <f>F10</f>
        <v>2022</v>
      </c>
      <c r="G13" s="89">
        <v>2019</v>
      </c>
      <c r="H13" s="89">
        <v>2020</v>
      </c>
      <c r="I13" s="89">
        <v>2021</v>
      </c>
      <c r="J13" s="107" t="s">
        <v>11</v>
      </c>
    </row>
    <row r="14" spans="1:10" x14ac:dyDescent="0.2">
      <c r="A14" s="98"/>
      <c r="B14" s="100"/>
      <c r="C14" s="104"/>
      <c r="D14" s="105"/>
      <c r="E14" s="106"/>
      <c r="F14" s="90"/>
      <c r="G14" s="90"/>
      <c r="H14" s="90"/>
      <c r="I14" s="90"/>
      <c r="J14" s="108"/>
    </row>
    <row r="15" spans="1:10" ht="12.75" customHeight="1" x14ac:dyDescent="0.2">
      <c r="A15" s="14" t="s">
        <v>12</v>
      </c>
      <c r="B15" s="89">
        <f>'[1]Projetos e Atividades'!$A$4</f>
        <v>2001</v>
      </c>
      <c r="C15" s="91" t="str">
        <f>'[1]Projetos e Atividades'!$B$4</f>
        <v xml:space="preserve">MANUTENÇÃO DAS ATIVIDADES LEGISLATIVAS </v>
      </c>
      <c r="D15" s="92"/>
      <c r="E15" s="93"/>
      <c r="F15" s="85">
        <f>'[1]Projetos e Atividades'!$C$4</f>
        <v>900000</v>
      </c>
      <c r="G15" s="85">
        <f>'Anexo IV -Projetos e Ativid '!D7</f>
        <v>950000</v>
      </c>
      <c r="H15" s="85">
        <f>'Anexo IV -Projetos e Ativid '!E7</f>
        <v>1000000</v>
      </c>
      <c r="I15" s="85">
        <f>'Anexo IV -Projetos e Ativid '!F7</f>
        <v>1050000</v>
      </c>
      <c r="J15" s="87">
        <f>SUM(F15:I15)</f>
        <v>3900000</v>
      </c>
    </row>
    <row r="16" spans="1:10" ht="13.5" thickBot="1" x14ac:dyDescent="0.25">
      <c r="A16" s="15"/>
      <c r="B16" s="90"/>
      <c r="C16" s="94"/>
      <c r="D16" s="95"/>
      <c r="E16" s="96"/>
      <c r="F16" s="86"/>
      <c r="G16" s="86"/>
      <c r="H16" s="86"/>
      <c r="I16" s="86"/>
      <c r="J16" s="88"/>
    </row>
    <row r="17" spans="1:10" ht="13.5" thickBot="1" x14ac:dyDescent="0.25"/>
    <row r="18" spans="1:10" ht="13.5" thickBot="1" x14ac:dyDescent="0.25">
      <c r="A18" s="114" t="s">
        <v>1</v>
      </c>
      <c r="B18" s="114"/>
      <c r="C18" s="115" t="str">
        <f>[1]Programas!$B$6</f>
        <v>Ivoti Segura</v>
      </c>
      <c r="D18" s="116"/>
      <c r="E18" s="116"/>
      <c r="F18" s="116"/>
      <c r="G18" s="116"/>
      <c r="H18" s="116"/>
      <c r="I18" s="116"/>
      <c r="J18" s="117"/>
    </row>
    <row r="19" spans="1:10" ht="12.75" customHeight="1" x14ac:dyDescent="0.2">
      <c r="A19" s="114" t="s">
        <v>3</v>
      </c>
      <c r="B19" s="114"/>
      <c r="C19" s="123" t="s">
        <v>13</v>
      </c>
      <c r="D19" s="124"/>
      <c r="E19" s="124"/>
      <c r="F19" s="124"/>
      <c r="G19" s="124"/>
      <c r="H19" s="124"/>
      <c r="I19" s="124"/>
      <c r="J19" s="125"/>
    </row>
    <row r="20" spans="1:10" x14ac:dyDescent="0.2">
      <c r="A20" s="2"/>
      <c r="B20" s="2"/>
      <c r="C20" s="126"/>
      <c r="D20" s="114"/>
      <c r="E20" s="114"/>
      <c r="F20" s="114"/>
      <c r="G20" s="114"/>
      <c r="H20" s="114"/>
      <c r="I20" s="114"/>
      <c r="J20" s="127"/>
    </row>
    <row r="21" spans="1:10" x14ac:dyDescent="0.2">
      <c r="A21" s="2"/>
      <c r="B21" s="2"/>
      <c r="C21" s="126"/>
      <c r="D21" s="114"/>
      <c r="E21" s="114"/>
      <c r="F21" s="114"/>
      <c r="G21" s="114"/>
      <c r="H21" s="114"/>
      <c r="I21" s="114"/>
      <c r="J21" s="127"/>
    </row>
    <row r="22" spans="1:10" x14ac:dyDescent="0.2">
      <c r="A22" s="2"/>
      <c r="B22" s="2"/>
      <c r="C22" s="126"/>
      <c r="D22" s="114"/>
      <c r="E22" s="114"/>
      <c r="F22" s="114"/>
      <c r="G22" s="114"/>
      <c r="H22" s="114"/>
      <c r="I22" s="114"/>
      <c r="J22" s="127"/>
    </row>
    <row r="23" spans="1:10" ht="13.5" thickBot="1" x14ac:dyDescent="0.25">
      <c r="A23" s="2"/>
      <c r="B23" s="2"/>
      <c r="C23" s="128"/>
      <c r="D23" s="129"/>
      <c r="E23" s="129"/>
      <c r="F23" s="129"/>
      <c r="G23" s="129"/>
      <c r="H23" s="129"/>
      <c r="I23" s="129"/>
      <c r="J23" s="130"/>
    </row>
    <row r="24" spans="1:10" x14ac:dyDescent="0.2">
      <c r="A24" s="118" t="s">
        <v>5</v>
      </c>
      <c r="B24" s="119"/>
      <c r="C24" s="119"/>
      <c r="D24" s="119"/>
      <c r="E24" s="3"/>
      <c r="F24" s="4">
        <v>2022</v>
      </c>
      <c r="G24" s="4">
        <v>2023</v>
      </c>
      <c r="H24" s="4">
        <v>2024</v>
      </c>
      <c r="I24" s="4">
        <v>2025</v>
      </c>
      <c r="J24" s="5" t="s">
        <v>6</v>
      </c>
    </row>
    <row r="25" spans="1:10" x14ac:dyDescent="0.2">
      <c r="A25" s="120" t="s">
        <v>7</v>
      </c>
      <c r="B25" s="121"/>
      <c r="C25" s="122"/>
      <c r="D25" s="6"/>
      <c r="E25" s="7"/>
      <c r="F25" s="8">
        <f>F29+F31+F33</f>
        <v>420000</v>
      </c>
      <c r="G25" s="8">
        <f>G29+G31+G33</f>
        <v>440000</v>
      </c>
      <c r="H25" s="8">
        <f>H29+H31+H33</f>
        <v>460000</v>
      </c>
      <c r="I25" s="8">
        <f>I29+I31+I33</f>
        <v>480000</v>
      </c>
      <c r="J25" s="9">
        <f>SUM(F25:I25)</f>
        <v>1800000</v>
      </c>
    </row>
    <row r="26" spans="1:10" x14ac:dyDescent="0.2">
      <c r="A26" s="10"/>
      <c r="B26" s="11"/>
      <c r="C26" s="109"/>
      <c r="D26" s="109"/>
      <c r="E26" s="109"/>
      <c r="F26" s="12"/>
      <c r="G26" s="12"/>
      <c r="H26" s="12"/>
      <c r="I26" s="12"/>
      <c r="J26" s="13"/>
    </row>
    <row r="27" spans="1:10" x14ac:dyDescent="0.2">
      <c r="A27" s="97" t="s">
        <v>8</v>
      </c>
      <c r="B27" s="99" t="s">
        <v>9</v>
      </c>
      <c r="C27" s="101" t="s">
        <v>10</v>
      </c>
      <c r="D27" s="102"/>
      <c r="E27" s="103"/>
      <c r="F27" s="89">
        <f>F24</f>
        <v>2022</v>
      </c>
      <c r="G27" s="89">
        <f>G24</f>
        <v>2023</v>
      </c>
      <c r="H27" s="89">
        <f>H24</f>
        <v>2024</v>
      </c>
      <c r="I27" s="89">
        <f>I24</f>
        <v>2025</v>
      </c>
      <c r="J27" s="107" t="s">
        <v>11</v>
      </c>
    </row>
    <row r="28" spans="1:10" x14ac:dyDescent="0.2">
      <c r="A28" s="98"/>
      <c r="B28" s="100"/>
      <c r="C28" s="104"/>
      <c r="D28" s="105"/>
      <c r="E28" s="106"/>
      <c r="F28" s="90"/>
      <c r="G28" s="90"/>
      <c r="H28" s="90"/>
      <c r="I28" s="90"/>
      <c r="J28" s="108"/>
    </row>
    <row r="29" spans="1:10" x14ac:dyDescent="0.2">
      <c r="A29" s="14" t="s">
        <v>12</v>
      </c>
      <c r="B29" s="89">
        <v>2004</v>
      </c>
      <c r="C29" s="91" t="s">
        <v>14</v>
      </c>
      <c r="D29" s="92"/>
      <c r="E29" s="93"/>
      <c r="F29" s="85">
        <f>'Anexo IV -Projetos e Ativid '!C13</f>
        <v>400000</v>
      </c>
      <c r="G29" s="85">
        <f>'Anexo IV -Projetos e Ativid '!D13</f>
        <v>420000</v>
      </c>
      <c r="H29" s="85">
        <f>'Anexo IV -Projetos e Ativid '!E13</f>
        <v>440000</v>
      </c>
      <c r="I29" s="85">
        <f>'Anexo IV -Projetos e Ativid '!F13</f>
        <v>460000</v>
      </c>
      <c r="J29" s="87">
        <f>SUM(F29:I29)</f>
        <v>1720000</v>
      </c>
    </row>
    <row r="30" spans="1:10" ht="13.5" thickBot="1" x14ac:dyDescent="0.25">
      <c r="A30" s="15"/>
      <c r="B30" s="90"/>
      <c r="C30" s="94"/>
      <c r="D30" s="95"/>
      <c r="E30" s="96"/>
      <c r="F30" s="86"/>
      <c r="G30" s="86"/>
      <c r="H30" s="86"/>
      <c r="I30" s="86"/>
      <c r="J30" s="88"/>
    </row>
    <row r="31" spans="1:10" x14ac:dyDescent="0.2">
      <c r="A31" s="14" t="s">
        <v>12</v>
      </c>
      <c r="B31" s="89">
        <v>2003</v>
      </c>
      <c r="C31" s="91" t="str">
        <f>'[1]Projetos e Atividades'!$B$9</f>
        <v xml:space="preserve">CORPO DE BOMBEIROS E DEFESA CIVIL </v>
      </c>
      <c r="D31" s="92"/>
      <c r="E31" s="93"/>
      <c r="F31" s="85">
        <f>'Anexo IV -Projetos e Ativid '!C12</f>
        <v>10000</v>
      </c>
      <c r="G31" s="85">
        <f>'Anexo IV -Projetos e Ativid '!D12</f>
        <v>10000</v>
      </c>
      <c r="H31" s="85">
        <f>'Anexo IV -Projetos e Ativid '!E12</f>
        <v>10000</v>
      </c>
      <c r="I31" s="85">
        <f>'Anexo IV -Projetos e Ativid '!F12</f>
        <v>10000</v>
      </c>
      <c r="J31" s="87">
        <f>SUM(F31:I31)</f>
        <v>40000</v>
      </c>
    </row>
    <row r="32" spans="1:10" ht="13.5" thickBot="1" x14ac:dyDescent="0.25">
      <c r="A32" s="15"/>
      <c r="B32" s="90"/>
      <c r="C32" s="94"/>
      <c r="D32" s="95"/>
      <c r="E32" s="96"/>
      <c r="F32" s="86"/>
      <c r="G32" s="86"/>
      <c r="H32" s="86"/>
      <c r="I32" s="86"/>
      <c r="J32" s="88"/>
    </row>
    <row r="33" spans="1:10" x14ac:dyDescent="0.2">
      <c r="A33" s="14" t="s">
        <v>15</v>
      </c>
      <c r="B33" s="89">
        <v>3017</v>
      </c>
      <c r="C33" s="91" t="s">
        <v>16</v>
      </c>
      <c r="D33" s="92"/>
      <c r="E33" s="93"/>
      <c r="F33" s="85">
        <f>'Anexo IV -Projetos e Ativid '!C14</f>
        <v>10000</v>
      </c>
      <c r="G33" s="85">
        <f>'Anexo IV -Projetos e Ativid '!D14</f>
        <v>10000</v>
      </c>
      <c r="H33" s="85">
        <f>'Anexo IV -Projetos e Ativid '!E14</f>
        <v>10000</v>
      </c>
      <c r="I33" s="85">
        <f>'Anexo IV -Projetos e Ativid '!F14</f>
        <v>10000</v>
      </c>
      <c r="J33" s="87">
        <f>SUM(F33:I33)</f>
        <v>40000</v>
      </c>
    </row>
    <row r="34" spans="1:10" ht="13.5" thickBot="1" x14ac:dyDescent="0.25">
      <c r="A34" s="15"/>
      <c r="B34" s="90"/>
      <c r="C34" s="94"/>
      <c r="D34" s="95"/>
      <c r="E34" s="96"/>
      <c r="F34" s="86"/>
      <c r="G34" s="86"/>
      <c r="H34" s="86"/>
      <c r="I34" s="86"/>
      <c r="J34" s="88"/>
    </row>
    <row r="35" spans="1:10" ht="13.5" thickBot="1" x14ac:dyDescent="0.25"/>
    <row r="36" spans="1:10" ht="13.5" thickBot="1" x14ac:dyDescent="0.25">
      <c r="A36" s="114" t="s">
        <v>1</v>
      </c>
      <c r="B36" s="114"/>
      <c r="C36" s="115" t="str">
        <f>'[2]Anexo II - Resumo dos Programas'!B7</f>
        <v>Supervisão e Coordenação Administrativa</v>
      </c>
      <c r="D36" s="116"/>
      <c r="E36" s="116"/>
      <c r="F36" s="116"/>
      <c r="G36" s="116"/>
      <c r="H36" s="116"/>
      <c r="I36" s="116"/>
      <c r="J36" s="117"/>
    </row>
    <row r="37" spans="1:10" x14ac:dyDescent="0.2">
      <c r="A37" s="114" t="s">
        <v>3</v>
      </c>
      <c r="B37" s="114"/>
      <c r="C37" s="123" t="s">
        <v>17</v>
      </c>
      <c r="D37" s="124"/>
      <c r="E37" s="124"/>
      <c r="F37" s="124"/>
      <c r="G37" s="124"/>
      <c r="H37" s="124"/>
      <c r="I37" s="124"/>
      <c r="J37" s="125"/>
    </row>
    <row r="38" spans="1:10" x14ac:dyDescent="0.2">
      <c r="A38" s="2"/>
      <c r="B38" s="2"/>
      <c r="C38" s="126"/>
      <c r="D38" s="114"/>
      <c r="E38" s="114"/>
      <c r="F38" s="114"/>
      <c r="G38" s="114"/>
      <c r="H38" s="114"/>
      <c r="I38" s="114"/>
      <c r="J38" s="127"/>
    </row>
    <row r="39" spans="1:10" x14ac:dyDescent="0.2">
      <c r="A39" s="2"/>
      <c r="B39" s="2"/>
      <c r="C39" s="126"/>
      <c r="D39" s="114"/>
      <c r="E39" s="114"/>
      <c r="F39" s="114"/>
      <c r="G39" s="114"/>
      <c r="H39" s="114"/>
      <c r="I39" s="114"/>
      <c r="J39" s="127"/>
    </row>
    <row r="40" spans="1:10" x14ac:dyDescent="0.2">
      <c r="A40" s="2"/>
      <c r="B40" s="2"/>
      <c r="C40" s="126"/>
      <c r="D40" s="114"/>
      <c r="E40" s="114"/>
      <c r="F40" s="114"/>
      <c r="G40" s="114"/>
      <c r="H40" s="114"/>
      <c r="I40" s="114"/>
      <c r="J40" s="127"/>
    </row>
    <row r="41" spans="1:10" ht="13.5" thickBot="1" x14ac:dyDescent="0.25">
      <c r="A41" s="2"/>
      <c r="B41" s="2"/>
      <c r="C41" s="128"/>
      <c r="D41" s="129"/>
      <c r="E41" s="129"/>
      <c r="F41" s="129"/>
      <c r="G41" s="129"/>
      <c r="H41" s="129"/>
      <c r="I41" s="129"/>
      <c r="J41" s="130"/>
    </row>
    <row r="42" spans="1:10" x14ac:dyDescent="0.2">
      <c r="A42" s="118" t="s">
        <v>5</v>
      </c>
      <c r="B42" s="119"/>
      <c r="C42" s="119"/>
      <c r="D42" s="119"/>
      <c r="E42" s="3"/>
      <c r="F42" s="4">
        <v>2022</v>
      </c>
      <c r="G42" s="4">
        <v>2023</v>
      </c>
      <c r="H42" s="4">
        <v>2024</v>
      </c>
      <c r="I42" s="4">
        <v>2025</v>
      </c>
      <c r="J42" s="5" t="s">
        <v>6</v>
      </c>
    </row>
    <row r="43" spans="1:10" x14ac:dyDescent="0.2">
      <c r="A43" s="120" t="s">
        <v>7</v>
      </c>
      <c r="B43" s="121"/>
      <c r="C43" s="122"/>
      <c r="D43" s="6"/>
      <c r="E43" s="7"/>
      <c r="F43" s="8">
        <f>F47+F49+F51+F53+F55+F57</f>
        <v>9250000</v>
      </c>
      <c r="G43" s="8">
        <f>G47+G49+G51+G53+G55+G57</f>
        <v>10145000</v>
      </c>
      <c r="H43" s="8">
        <f>H47+H49+H51+H53+H55+H57</f>
        <v>10840000</v>
      </c>
      <c r="I43" s="8">
        <f>I47+I49+I51+I53+I55+I57</f>
        <v>11520000</v>
      </c>
      <c r="J43" s="9">
        <f>SUM(F43:I43)</f>
        <v>41755000</v>
      </c>
    </row>
    <row r="44" spans="1:10" x14ac:dyDescent="0.2">
      <c r="A44" s="10"/>
      <c r="B44" s="11"/>
      <c r="C44" s="109"/>
      <c r="D44" s="109"/>
      <c r="E44" s="109"/>
      <c r="F44" s="12"/>
      <c r="G44" s="12"/>
      <c r="H44" s="12"/>
      <c r="I44" s="12"/>
      <c r="J44" s="13"/>
    </row>
    <row r="45" spans="1:10" x14ac:dyDescent="0.2">
      <c r="A45" s="97" t="s">
        <v>8</v>
      </c>
      <c r="B45" s="99" t="s">
        <v>9</v>
      </c>
      <c r="C45" s="101" t="s">
        <v>10</v>
      </c>
      <c r="D45" s="102"/>
      <c r="E45" s="103"/>
      <c r="F45" s="89">
        <f>F42</f>
        <v>2022</v>
      </c>
      <c r="G45" s="89">
        <f>G42</f>
        <v>2023</v>
      </c>
      <c r="H45" s="89">
        <f>H42</f>
        <v>2024</v>
      </c>
      <c r="I45" s="89">
        <f>I42</f>
        <v>2025</v>
      </c>
      <c r="J45" s="107" t="s">
        <v>11</v>
      </c>
    </row>
    <row r="46" spans="1:10" x14ac:dyDescent="0.2">
      <c r="A46" s="98"/>
      <c r="B46" s="100"/>
      <c r="C46" s="104"/>
      <c r="D46" s="105"/>
      <c r="E46" s="106"/>
      <c r="F46" s="90"/>
      <c r="G46" s="90"/>
      <c r="H46" s="90"/>
      <c r="I46" s="90"/>
      <c r="J46" s="108"/>
    </row>
    <row r="47" spans="1:10" x14ac:dyDescent="0.2">
      <c r="A47" s="14" t="s">
        <v>12</v>
      </c>
      <c r="B47" s="89">
        <f>'[1]Projetos e Atividades'!$A$8</f>
        <v>2002</v>
      </c>
      <c r="C47" s="91" t="str">
        <f>'[1]Projetos e Atividades'!$B$8</f>
        <v>MANUTENÇÃO DAS ATIVIDADES DO GABINETE</v>
      </c>
      <c r="D47" s="92"/>
      <c r="E47" s="93"/>
      <c r="F47" s="85">
        <f>'Anexo IV -Projetos e Ativid '!C11</f>
        <v>850000</v>
      </c>
      <c r="G47" s="85">
        <f>'Anexo IV -Projetos e Ativid '!D11</f>
        <v>950000</v>
      </c>
      <c r="H47" s="85">
        <f>'Anexo IV -Projetos e Ativid '!E11</f>
        <v>1000000</v>
      </c>
      <c r="I47" s="85">
        <f>'Anexo IV -Projetos e Ativid '!F11</f>
        <v>1070000</v>
      </c>
      <c r="J47" s="87">
        <f>SUM(F47:I47)</f>
        <v>3870000</v>
      </c>
    </row>
    <row r="48" spans="1:10" ht="13.5" thickBot="1" x14ac:dyDescent="0.25">
      <c r="A48" s="15"/>
      <c r="B48" s="90"/>
      <c r="C48" s="94"/>
      <c r="D48" s="95"/>
      <c r="E48" s="96"/>
      <c r="F48" s="86"/>
      <c r="G48" s="86"/>
      <c r="H48" s="86"/>
      <c r="I48" s="86"/>
      <c r="J48" s="88"/>
    </row>
    <row r="49" spans="1:10" x14ac:dyDescent="0.2">
      <c r="A49" s="14" t="s">
        <v>12</v>
      </c>
      <c r="B49" s="89">
        <f>'[1]Projetos e Atividades'!$A$15</f>
        <v>2007</v>
      </c>
      <c r="C49" s="91" t="str">
        <f>'[1]Projetos e Atividades'!$B$15</f>
        <v xml:space="preserve">MANUTENÇÃO DAS ATIVIDADES DA SECRETARIA DA ADMINISTRAÇÃO </v>
      </c>
      <c r="D49" s="92"/>
      <c r="E49" s="93"/>
      <c r="F49" s="85">
        <f>'Anexo IV -Projetos e Ativid '!C18</f>
        <v>2300000</v>
      </c>
      <c r="G49" s="85">
        <f>'Anexo IV -Projetos e Ativid '!D18</f>
        <v>2500000</v>
      </c>
      <c r="H49" s="85">
        <f>'Anexo IV -Projetos e Ativid '!E18</f>
        <v>2730000</v>
      </c>
      <c r="I49" s="85">
        <f>'Anexo IV -Projetos e Ativid '!F18</f>
        <v>2900000</v>
      </c>
      <c r="J49" s="87">
        <f>SUM(F49:I49)</f>
        <v>10430000</v>
      </c>
    </row>
    <row r="50" spans="1:10" ht="13.5" thickBot="1" x14ac:dyDescent="0.25">
      <c r="A50" s="15"/>
      <c r="B50" s="90"/>
      <c r="C50" s="94"/>
      <c r="D50" s="95"/>
      <c r="E50" s="96"/>
      <c r="F50" s="86"/>
      <c r="G50" s="86"/>
      <c r="H50" s="86"/>
      <c r="I50" s="86"/>
      <c r="J50" s="88"/>
    </row>
    <row r="51" spans="1:10" x14ac:dyDescent="0.2">
      <c r="A51" s="14" t="s">
        <v>12</v>
      </c>
      <c r="B51" s="89">
        <f>'[1]Projetos e Atividades'!$A$24</f>
        <v>2011</v>
      </c>
      <c r="C51" s="91" t="str">
        <f>'[1]Projetos e Atividades'!$B$24</f>
        <v>MANUTENÇÃO DAS ATIVIDADES DA SECRETARIA DE DESENVOLVIMENTO</v>
      </c>
      <c r="D51" s="92"/>
      <c r="E51" s="93"/>
      <c r="F51" s="85">
        <f>'Anexo IV -Projetos e Ativid '!C29</f>
        <v>750000</v>
      </c>
      <c r="G51" s="85">
        <f>'Anexo IV -Projetos e Ativid '!D29</f>
        <v>825000</v>
      </c>
      <c r="H51" s="85">
        <f>'Anexo IV -Projetos e Ativid '!E29</f>
        <v>870000</v>
      </c>
      <c r="I51" s="85">
        <f>'Anexo IV -Projetos e Ativid '!F29</f>
        <v>930000</v>
      </c>
      <c r="J51" s="87">
        <f>SUM(F51:I51)</f>
        <v>3375000</v>
      </c>
    </row>
    <row r="52" spans="1:10" ht="13.5" thickBot="1" x14ac:dyDescent="0.25">
      <c r="A52" s="15"/>
      <c r="B52" s="90"/>
      <c r="C52" s="94"/>
      <c r="D52" s="95"/>
      <c r="E52" s="96"/>
      <c r="F52" s="86"/>
      <c r="G52" s="86"/>
      <c r="H52" s="86"/>
      <c r="I52" s="86"/>
      <c r="J52" s="88"/>
    </row>
    <row r="53" spans="1:10" x14ac:dyDescent="0.2">
      <c r="A53" s="14" t="s">
        <v>12</v>
      </c>
      <c r="B53" s="89">
        <f>'[1]Projetos e Atividades'!$A$53</f>
        <v>2041</v>
      </c>
      <c r="C53" s="91" t="str">
        <f>'[1]Projetos e Atividades'!$B$53</f>
        <v xml:space="preserve">MANUTENÇÃO DAS ATIVIDADES DA SECRETARIA DE OBRAS </v>
      </c>
      <c r="D53" s="92"/>
      <c r="E53" s="93"/>
      <c r="F53" s="85">
        <f>'Anexo IV -Projetos e Ativid '!C69</f>
        <v>4200000</v>
      </c>
      <c r="G53" s="85">
        <f>'Anexo IV -Projetos e Ativid '!D69</f>
        <v>4600000</v>
      </c>
      <c r="H53" s="85">
        <f>'Anexo IV -Projetos e Ativid '!E69</f>
        <v>4900000</v>
      </c>
      <c r="I53" s="85">
        <f>'Anexo IV -Projetos e Ativid '!F69</f>
        <v>5200000</v>
      </c>
      <c r="J53" s="87">
        <f>SUM(F53:I53)</f>
        <v>18900000</v>
      </c>
    </row>
    <row r="54" spans="1:10" ht="13.5" thickBot="1" x14ac:dyDescent="0.25">
      <c r="A54" s="15"/>
      <c r="B54" s="90"/>
      <c r="C54" s="94"/>
      <c r="D54" s="95"/>
      <c r="E54" s="96"/>
      <c r="F54" s="86"/>
      <c r="G54" s="86"/>
      <c r="H54" s="86"/>
      <c r="I54" s="86"/>
      <c r="J54" s="88"/>
    </row>
    <row r="55" spans="1:10" x14ac:dyDescent="0.2">
      <c r="A55" s="14" t="s">
        <v>12</v>
      </c>
      <c r="B55" s="89">
        <f>'[1]Projetos e Atividades'!$A$73</f>
        <v>2057</v>
      </c>
      <c r="C55" s="91" t="str">
        <f>'[1]Projetos e Atividades'!$B$73</f>
        <v xml:space="preserve">MANUTENÇÃO DAS ATIVIDADES DA SECRETARIA DA FAZENDA </v>
      </c>
      <c r="D55" s="92"/>
      <c r="E55" s="93"/>
      <c r="F55" s="131">
        <f>'Anexo IV -Projetos e Ativid '!C91</f>
        <v>740000</v>
      </c>
      <c r="G55" s="131">
        <f>'Anexo IV -Projetos e Ativid '!D91</f>
        <v>820000</v>
      </c>
      <c r="H55" s="131">
        <f>'Anexo IV -Projetos e Ativid '!E91</f>
        <v>860000</v>
      </c>
      <c r="I55" s="131">
        <f>'Anexo IV -Projetos e Ativid '!F91</f>
        <v>910000</v>
      </c>
      <c r="J55" s="87">
        <f>SUM(F55:I55)</f>
        <v>3330000</v>
      </c>
    </row>
    <row r="56" spans="1:10" ht="13.5" thickBot="1" x14ac:dyDescent="0.25">
      <c r="A56" s="15"/>
      <c r="B56" s="90"/>
      <c r="C56" s="94"/>
      <c r="D56" s="95"/>
      <c r="E56" s="96"/>
      <c r="F56" s="86"/>
      <c r="G56" s="86"/>
      <c r="H56" s="86"/>
      <c r="I56" s="86"/>
      <c r="J56" s="88"/>
    </row>
    <row r="57" spans="1:10" ht="12" customHeight="1" x14ac:dyDescent="0.2">
      <c r="A57" s="14" t="s">
        <v>12</v>
      </c>
      <c r="B57" s="89">
        <v>2093</v>
      </c>
      <c r="C57" s="133" t="str">
        <f>'Anexo IV -Projetos e Ativid '!B92</f>
        <v>MANUTENÇÃO DA ADMINISTRAÇÃO TRIBUTÁRIA</v>
      </c>
      <c r="D57" s="134"/>
      <c r="E57" s="135"/>
      <c r="F57" s="131">
        <f>'Anexo IV -Projetos e Ativid '!C92</f>
        <v>410000</v>
      </c>
      <c r="G57" s="131">
        <f>'Anexo IV -Projetos e Ativid '!D92</f>
        <v>450000</v>
      </c>
      <c r="H57" s="131">
        <f>'Anexo IV -Projetos e Ativid '!E92</f>
        <v>480000</v>
      </c>
      <c r="I57" s="131">
        <f>'Anexo IV -Projetos e Ativid '!F92</f>
        <v>510000</v>
      </c>
      <c r="J57" s="87">
        <f>SUM(F57:I57)</f>
        <v>1850000</v>
      </c>
    </row>
    <row r="58" spans="1:10" ht="15.75" customHeight="1" thickBot="1" x14ac:dyDescent="0.25">
      <c r="A58" s="15"/>
      <c r="B58" s="90"/>
      <c r="C58" s="94"/>
      <c r="D58" s="95"/>
      <c r="E58" s="96"/>
      <c r="F58" s="86"/>
      <c r="G58" s="86"/>
      <c r="H58" s="86"/>
      <c r="I58" s="86"/>
      <c r="J58" s="88"/>
    </row>
    <row r="59" spans="1:10" ht="13.5" thickBot="1" x14ac:dyDescent="0.25"/>
    <row r="60" spans="1:10" ht="13.5" thickBot="1" x14ac:dyDescent="0.25">
      <c r="A60" s="114" t="s">
        <v>1</v>
      </c>
      <c r="B60" s="114"/>
      <c r="C60" s="115" t="str">
        <f>[1]Programas!$B$9</f>
        <v>Gestão Pública Eficiente</v>
      </c>
      <c r="D60" s="116"/>
      <c r="E60" s="116"/>
      <c r="F60" s="116"/>
      <c r="G60" s="116"/>
      <c r="H60" s="116"/>
      <c r="I60" s="116"/>
      <c r="J60" s="117"/>
    </row>
    <row r="61" spans="1:10" x14ac:dyDescent="0.2">
      <c r="A61" s="114" t="s">
        <v>3</v>
      </c>
      <c r="B61" s="114"/>
      <c r="C61" s="123" t="s">
        <v>228</v>
      </c>
      <c r="D61" s="124"/>
      <c r="E61" s="124"/>
      <c r="F61" s="124"/>
      <c r="G61" s="124"/>
      <c r="H61" s="124"/>
      <c r="I61" s="124"/>
      <c r="J61" s="125"/>
    </row>
    <row r="62" spans="1:10" x14ac:dyDescent="0.2">
      <c r="A62" s="2"/>
      <c r="B62" s="2"/>
      <c r="C62" s="126"/>
      <c r="D62" s="114"/>
      <c r="E62" s="114"/>
      <c r="F62" s="114"/>
      <c r="G62" s="114"/>
      <c r="H62" s="114"/>
      <c r="I62" s="114"/>
      <c r="J62" s="127"/>
    </row>
    <row r="63" spans="1:10" x14ac:dyDescent="0.2">
      <c r="A63" s="2"/>
      <c r="B63" s="2"/>
      <c r="C63" s="126"/>
      <c r="D63" s="114"/>
      <c r="E63" s="114"/>
      <c r="F63" s="114"/>
      <c r="G63" s="114"/>
      <c r="H63" s="114"/>
      <c r="I63" s="114"/>
      <c r="J63" s="127"/>
    </row>
    <row r="64" spans="1:10" x14ac:dyDescent="0.2">
      <c r="A64" s="2"/>
      <c r="B64" s="2"/>
      <c r="C64" s="126"/>
      <c r="D64" s="114"/>
      <c r="E64" s="114"/>
      <c r="F64" s="114"/>
      <c r="G64" s="114"/>
      <c r="H64" s="114"/>
      <c r="I64" s="114"/>
      <c r="J64" s="127"/>
    </row>
    <row r="65" spans="1:10" ht="13.5" thickBot="1" x14ac:dyDescent="0.25">
      <c r="A65" s="2"/>
      <c r="B65" s="2"/>
      <c r="C65" s="128"/>
      <c r="D65" s="129"/>
      <c r="E65" s="129"/>
      <c r="F65" s="129"/>
      <c r="G65" s="129"/>
      <c r="H65" s="129"/>
      <c r="I65" s="129"/>
      <c r="J65" s="130"/>
    </row>
    <row r="66" spans="1:10" x14ac:dyDescent="0.2">
      <c r="A66" s="118" t="s">
        <v>5</v>
      </c>
      <c r="B66" s="119"/>
      <c r="C66" s="119"/>
      <c r="D66" s="119"/>
      <c r="E66" s="3"/>
      <c r="F66" s="4">
        <v>2022</v>
      </c>
      <c r="G66" s="4">
        <v>2023</v>
      </c>
      <c r="H66" s="4">
        <v>2024</v>
      </c>
      <c r="I66" s="4">
        <v>2025</v>
      </c>
      <c r="J66" s="5" t="s">
        <v>6</v>
      </c>
    </row>
    <row r="67" spans="1:10" x14ac:dyDescent="0.2">
      <c r="A67" s="120" t="s">
        <v>7</v>
      </c>
      <c r="B67" s="121"/>
      <c r="C67" s="122"/>
      <c r="D67" s="6"/>
      <c r="E67" s="7"/>
      <c r="F67" s="8">
        <f>SUM(F71:F88)</f>
        <v>2300000</v>
      </c>
      <c r="G67" s="8">
        <f>SUM(G71:G88)</f>
        <v>1845000</v>
      </c>
      <c r="H67" s="8">
        <f>SUM(H71:H88)</f>
        <v>1820000</v>
      </c>
      <c r="I67" s="8">
        <f>SUM(I71:I88)</f>
        <v>1480000</v>
      </c>
      <c r="J67" s="9">
        <f>SUM(F67:I67)</f>
        <v>7445000</v>
      </c>
    </row>
    <row r="68" spans="1:10" x14ac:dyDescent="0.2">
      <c r="A68" s="10"/>
      <c r="B68" s="11"/>
      <c r="C68" s="109"/>
      <c r="D68" s="109"/>
      <c r="E68" s="109"/>
      <c r="F68" s="12"/>
      <c r="G68" s="12"/>
      <c r="H68" s="12"/>
      <c r="I68" s="12"/>
      <c r="J68" s="13"/>
    </row>
    <row r="69" spans="1:10" x14ac:dyDescent="0.2">
      <c r="A69" s="97" t="s">
        <v>8</v>
      </c>
      <c r="B69" s="99" t="s">
        <v>9</v>
      </c>
      <c r="C69" s="101" t="s">
        <v>10</v>
      </c>
      <c r="D69" s="102"/>
      <c r="E69" s="103"/>
      <c r="F69" s="89">
        <f>F66</f>
        <v>2022</v>
      </c>
      <c r="G69" s="89">
        <f>G66</f>
        <v>2023</v>
      </c>
      <c r="H69" s="89">
        <f>H66</f>
        <v>2024</v>
      </c>
      <c r="I69" s="89">
        <f>I66</f>
        <v>2025</v>
      </c>
      <c r="J69" s="107" t="s">
        <v>11</v>
      </c>
    </row>
    <row r="70" spans="1:10" x14ac:dyDescent="0.2">
      <c r="A70" s="98"/>
      <c r="B70" s="100"/>
      <c r="C70" s="104"/>
      <c r="D70" s="105"/>
      <c r="E70" s="106"/>
      <c r="F70" s="90"/>
      <c r="G70" s="90"/>
      <c r="H70" s="90"/>
      <c r="I70" s="90"/>
      <c r="J70" s="108"/>
    </row>
    <row r="71" spans="1:10" x14ac:dyDescent="0.2">
      <c r="A71" s="14" t="s">
        <v>15</v>
      </c>
      <c r="B71" s="89">
        <v>3024</v>
      </c>
      <c r="C71" s="91" t="str">
        <f>'Anexo IV -Projetos e Ativid '!B23</f>
        <v>IMPLANTAÇÃO DE ENERGIA FOTOVOLTAICA</v>
      </c>
      <c r="D71" s="92"/>
      <c r="E71" s="93"/>
      <c r="F71" s="85">
        <f>'Anexo IV -Projetos e Ativid '!C23</f>
        <v>750000</v>
      </c>
      <c r="G71" s="85">
        <f>'Anexo IV -Projetos e Ativid '!D23</f>
        <v>750000</v>
      </c>
      <c r="H71" s="85">
        <f>'Anexo IV -Projetos e Ativid '!E23</f>
        <v>750000</v>
      </c>
      <c r="I71" s="85">
        <f>'Anexo IV -Projetos e Ativid '!F23</f>
        <v>750000</v>
      </c>
      <c r="J71" s="87">
        <f>SUM(F71:I71)</f>
        <v>3000000</v>
      </c>
    </row>
    <row r="72" spans="1:10" ht="13.5" thickBot="1" x14ac:dyDescent="0.25">
      <c r="A72" s="15"/>
      <c r="B72" s="90"/>
      <c r="C72" s="94"/>
      <c r="D72" s="95"/>
      <c r="E72" s="96"/>
      <c r="F72" s="86"/>
      <c r="G72" s="86"/>
      <c r="H72" s="86"/>
      <c r="I72" s="86"/>
      <c r="J72" s="88"/>
    </row>
    <row r="73" spans="1:10" x14ac:dyDescent="0.2">
      <c r="A73" s="14" t="s">
        <v>15</v>
      </c>
      <c r="B73" s="89">
        <v>3019</v>
      </c>
      <c r="C73" s="91" t="str">
        <f>'[1]Projetos e Atividades'!$B$17</f>
        <v>CONSTRUÇÃO REDE FIBRA ÓPTICA</v>
      </c>
      <c r="D73" s="92"/>
      <c r="E73" s="93"/>
      <c r="F73" s="85">
        <f>'Anexo IV -Projetos e Ativid '!C19</f>
        <v>10000</v>
      </c>
      <c r="G73" s="85">
        <f>'Anexo IV -Projetos e Ativid '!D19</f>
        <v>10000</v>
      </c>
      <c r="H73" s="85">
        <f>'Anexo IV -Projetos e Ativid '!E19</f>
        <v>10000</v>
      </c>
      <c r="I73" s="85">
        <f>'Anexo IV -Projetos e Ativid '!F19</f>
        <v>10000</v>
      </c>
      <c r="J73" s="87">
        <f>SUM(F73:I73)</f>
        <v>40000</v>
      </c>
    </row>
    <row r="74" spans="1:10" ht="13.5" thickBot="1" x14ac:dyDescent="0.25">
      <c r="A74" s="15"/>
      <c r="B74" s="90"/>
      <c r="C74" s="94"/>
      <c r="D74" s="95"/>
      <c r="E74" s="96"/>
      <c r="F74" s="86"/>
      <c r="G74" s="86"/>
      <c r="H74" s="86"/>
      <c r="I74" s="86"/>
      <c r="J74" s="88"/>
    </row>
    <row r="75" spans="1:10" x14ac:dyDescent="0.2">
      <c r="A75" s="14" t="s">
        <v>15</v>
      </c>
      <c r="B75" s="89">
        <f>'[1]Projetos e Atividades'!$A$18</f>
        <v>3003</v>
      </c>
      <c r="C75" s="91" t="str">
        <f>'[1]Projetos e Atividades'!$B$18</f>
        <v>REALIZAÇÃO DE CONCURSOS PÚBLICOS</v>
      </c>
      <c r="D75" s="92"/>
      <c r="E75" s="93"/>
      <c r="F75" s="85">
        <f>'Anexo IV -Projetos e Ativid '!C20</f>
        <v>10000</v>
      </c>
      <c r="G75" s="85">
        <f>'Anexo IV -Projetos e Ativid '!D20</f>
        <v>10000</v>
      </c>
      <c r="H75" s="85">
        <f>'Anexo IV -Projetos e Ativid '!E20</f>
        <v>10000</v>
      </c>
      <c r="I75" s="85">
        <f>'Anexo IV -Projetos e Ativid '!F20</f>
        <v>10000</v>
      </c>
      <c r="J75" s="87">
        <f>SUM(F75:I75)</f>
        <v>40000</v>
      </c>
    </row>
    <row r="76" spans="1:10" ht="13.5" thickBot="1" x14ac:dyDescent="0.25">
      <c r="A76" s="15"/>
      <c r="B76" s="90"/>
      <c r="C76" s="94"/>
      <c r="D76" s="95"/>
      <c r="E76" s="96"/>
      <c r="F76" s="86"/>
      <c r="G76" s="86"/>
      <c r="H76" s="86"/>
      <c r="I76" s="86"/>
      <c r="J76" s="88"/>
    </row>
    <row r="77" spans="1:10" x14ac:dyDescent="0.2">
      <c r="A77" s="14" t="s">
        <v>15</v>
      </c>
      <c r="B77" s="89">
        <v>3020</v>
      </c>
      <c r="C77" s="91" t="str">
        <f>'[1]Projetos e Atividades'!$B$19</f>
        <v>IMPLANTAÇÃO DE PPCIs</v>
      </c>
      <c r="D77" s="92"/>
      <c r="E77" s="93"/>
      <c r="F77" s="85">
        <f>'Anexo IV -Projetos e Ativid '!C21</f>
        <v>100000</v>
      </c>
      <c r="G77" s="85">
        <f>'Anexo IV -Projetos e Ativid '!D21</f>
        <v>100000</v>
      </c>
      <c r="H77" s="85">
        <f>'Anexo IV -Projetos e Ativid '!E21</f>
        <v>100000</v>
      </c>
      <c r="I77" s="85">
        <f>'Anexo IV -Projetos e Ativid '!F21</f>
        <v>100000</v>
      </c>
      <c r="J77" s="87">
        <f>SUM(F77:I77)</f>
        <v>400000</v>
      </c>
    </row>
    <row r="78" spans="1:10" ht="13.5" thickBot="1" x14ac:dyDescent="0.25">
      <c r="A78" s="15"/>
      <c r="B78" s="90"/>
      <c r="C78" s="94"/>
      <c r="D78" s="95"/>
      <c r="E78" s="96"/>
      <c r="F78" s="86"/>
      <c r="G78" s="86"/>
      <c r="H78" s="86"/>
      <c r="I78" s="86"/>
      <c r="J78" s="88"/>
    </row>
    <row r="79" spans="1:10" x14ac:dyDescent="0.2">
      <c r="A79" s="14" t="s">
        <v>15</v>
      </c>
      <c r="B79" s="89">
        <v>3020</v>
      </c>
      <c r="C79" s="91" t="s">
        <v>275</v>
      </c>
      <c r="D79" s="92"/>
      <c r="E79" s="93"/>
      <c r="F79" s="85">
        <f>'Anexo IV -Projetos e Ativid '!C62+'Anexo IV -Projetos e Ativid '!C63+'Anexo IV -Projetos e Ativid '!C64</f>
        <v>480000</v>
      </c>
      <c r="G79" s="85">
        <f>'Anexo IV -Projetos e Ativid '!D62+'Anexo IV -Projetos e Ativid '!D63+'Anexo IV -Projetos e Ativid '!D64</f>
        <v>25000</v>
      </c>
      <c r="H79" s="85">
        <f>'Anexo IV -Projetos e Ativid '!E62+'Anexo IV -Projetos e Ativid '!E63+'Anexo IV -Projetos e Ativid '!E64</f>
        <v>0</v>
      </c>
      <c r="I79" s="85">
        <f>'Anexo IV -Projetos e Ativid '!F62+'Anexo IV -Projetos e Ativid '!F63+'Anexo IV -Projetos e Ativid '!F64</f>
        <v>0</v>
      </c>
      <c r="J79" s="87">
        <f>SUM(F79:I79)</f>
        <v>505000</v>
      </c>
    </row>
    <row r="80" spans="1:10" ht="13.5" thickBot="1" x14ac:dyDescent="0.25">
      <c r="A80" s="15"/>
      <c r="B80" s="90"/>
      <c r="C80" s="94"/>
      <c r="D80" s="95"/>
      <c r="E80" s="96"/>
      <c r="F80" s="86"/>
      <c r="G80" s="86"/>
      <c r="H80" s="86"/>
      <c r="I80" s="86"/>
      <c r="J80" s="88"/>
    </row>
    <row r="81" spans="1:10" x14ac:dyDescent="0.2">
      <c r="A81" s="14" t="s">
        <v>15</v>
      </c>
      <c r="B81" s="89">
        <v>3021</v>
      </c>
      <c r="C81" s="91" t="str">
        <f>'[1]Projetos e Atividades'!$B$20</f>
        <v>CONSTRUÇÃO E REFORMA DOS ESPAÇOS ADMINISTRATIVOS</v>
      </c>
      <c r="D81" s="92"/>
      <c r="E81" s="93"/>
      <c r="F81" s="85">
        <f>'Anexo IV -Projetos e Ativid '!C22</f>
        <v>590000</v>
      </c>
      <c r="G81" s="85">
        <f>'Anexo IV -Projetos e Ativid '!D22</f>
        <v>590000</v>
      </c>
      <c r="H81" s="85">
        <f>'Anexo IV -Projetos e Ativid '!E22</f>
        <v>590000</v>
      </c>
      <c r="I81" s="85">
        <f>'Anexo IV -Projetos e Ativid '!F22</f>
        <v>250000</v>
      </c>
      <c r="J81" s="87">
        <f>SUM(F81:I81)</f>
        <v>2020000</v>
      </c>
    </row>
    <row r="82" spans="1:10" ht="13.5" thickBot="1" x14ac:dyDescent="0.25">
      <c r="A82" s="15"/>
      <c r="B82" s="90"/>
      <c r="C82" s="94"/>
      <c r="D82" s="95"/>
      <c r="E82" s="96"/>
      <c r="F82" s="86"/>
      <c r="G82" s="86"/>
      <c r="H82" s="86"/>
      <c r="I82" s="86"/>
      <c r="J82" s="88"/>
    </row>
    <row r="83" spans="1:10" x14ac:dyDescent="0.2">
      <c r="A83" s="14" t="s">
        <v>12</v>
      </c>
      <c r="B83" s="89">
        <f>'[1]Projetos e Atividades'!$A$75</f>
        <v>2059</v>
      </c>
      <c r="C83" s="91" t="str">
        <f>'[1]Projetos e Atividades'!$B$75</f>
        <v>PROGRAMA DE FISCALIZAÇÃO E AUMENTO DE ARRECADAÇÃO</v>
      </c>
      <c r="D83" s="92"/>
      <c r="E83" s="93"/>
      <c r="F83" s="85">
        <f>'Anexo IV -Projetos e Ativid '!C93</f>
        <v>50000</v>
      </c>
      <c r="G83" s="85">
        <f>'Anexo IV -Projetos e Ativid '!D93</f>
        <v>50000</v>
      </c>
      <c r="H83" s="85">
        <f>'Anexo IV -Projetos e Ativid '!E93</f>
        <v>50000</v>
      </c>
      <c r="I83" s="85">
        <f>'Anexo IV -Projetos e Ativid '!F93</f>
        <v>50000</v>
      </c>
      <c r="J83" s="87">
        <f>SUM(F83:I83)</f>
        <v>200000</v>
      </c>
    </row>
    <row r="84" spans="1:10" ht="13.5" thickBot="1" x14ac:dyDescent="0.25">
      <c r="A84" s="15"/>
      <c r="B84" s="90"/>
      <c r="C84" s="94"/>
      <c r="D84" s="95"/>
      <c r="E84" s="96"/>
      <c r="F84" s="86"/>
      <c r="G84" s="86"/>
      <c r="H84" s="86"/>
      <c r="I84" s="86"/>
      <c r="J84" s="88"/>
    </row>
    <row r="85" spans="1:10" x14ac:dyDescent="0.2">
      <c r="A85" s="14" t="s">
        <v>15</v>
      </c>
      <c r="B85" s="89">
        <v>3025</v>
      </c>
      <c r="C85" s="91" t="str">
        <f>'Anexo IV -Projetos e Ativid '!B24</f>
        <v>GESTÃO DE INFRAESTRUTURA DE TI</v>
      </c>
      <c r="D85" s="92"/>
      <c r="E85" s="93"/>
      <c r="F85" s="85">
        <f>'Anexo IV -Projetos e Ativid '!C24</f>
        <v>300000</v>
      </c>
      <c r="G85" s="85">
        <f>'Anexo IV -Projetos e Ativid '!D24</f>
        <v>300000</v>
      </c>
      <c r="H85" s="85">
        <f>'Anexo IV -Projetos e Ativid '!E24</f>
        <v>300000</v>
      </c>
      <c r="I85" s="85">
        <f>'Anexo IV -Projetos e Ativid '!F24</f>
        <v>300000</v>
      </c>
      <c r="J85" s="87">
        <f>SUM(F85:I85)</f>
        <v>1200000</v>
      </c>
    </row>
    <row r="86" spans="1:10" ht="13.5" thickBot="1" x14ac:dyDescent="0.25">
      <c r="A86" s="15"/>
      <c r="B86" s="90"/>
      <c r="C86" s="94"/>
      <c r="D86" s="95"/>
      <c r="E86" s="96"/>
      <c r="F86" s="86"/>
      <c r="G86" s="86"/>
      <c r="H86" s="86"/>
      <c r="I86" s="86"/>
      <c r="J86" s="88"/>
    </row>
    <row r="87" spans="1:10" x14ac:dyDescent="0.2">
      <c r="A87" s="14" t="s">
        <v>12</v>
      </c>
      <c r="B87" s="89">
        <v>2096</v>
      </c>
      <c r="C87" s="91" t="str">
        <f>'Anexo IV -Projetos e Ativid '!B25</f>
        <v>DESENVOLVIMENTO PROFISSIONAL SERVIDOR</v>
      </c>
      <c r="D87" s="92"/>
      <c r="E87" s="93"/>
      <c r="F87" s="85">
        <f>'Anexo IV -Projetos e Ativid '!C25</f>
        <v>10000</v>
      </c>
      <c r="G87" s="85">
        <f>'Anexo IV -Projetos e Ativid '!D25</f>
        <v>10000</v>
      </c>
      <c r="H87" s="85">
        <f>'Anexo IV -Projetos e Ativid '!E25</f>
        <v>10000</v>
      </c>
      <c r="I87" s="85">
        <f>'Anexo IV -Projetos e Ativid '!F25</f>
        <v>10000</v>
      </c>
      <c r="J87" s="87">
        <f>SUM(F87:I87)</f>
        <v>40000</v>
      </c>
    </row>
    <row r="88" spans="1:10" ht="13.5" thickBot="1" x14ac:dyDescent="0.25">
      <c r="A88" s="15"/>
      <c r="B88" s="90"/>
      <c r="C88" s="94"/>
      <c r="D88" s="95"/>
      <c r="E88" s="96"/>
      <c r="F88" s="86"/>
      <c r="G88" s="86"/>
      <c r="H88" s="86"/>
      <c r="I88" s="86"/>
      <c r="J88" s="88"/>
    </row>
    <row r="89" spans="1:10" ht="13.5" thickBot="1" x14ac:dyDescent="0.25"/>
    <row r="90" spans="1:10" ht="13.5" thickBot="1" x14ac:dyDescent="0.25">
      <c r="A90" s="114" t="s">
        <v>1</v>
      </c>
      <c r="B90" s="114"/>
      <c r="C90" s="115" t="str">
        <f>'[2]Anexo II - Resumo dos Programas'!B9</f>
        <v>Valorização da Produção Rural</v>
      </c>
      <c r="D90" s="116"/>
      <c r="E90" s="116"/>
      <c r="F90" s="116"/>
      <c r="G90" s="116"/>
      <c r="H90" s="116"/>
      <c r="I90" s="116"/>
      <c r="J90" s="117"/>
    </row>
    <row r="91" spans="1:10" x14ac:dyDescent="0.2">
      <c r="A91" s="114" t="s">
        <v>3</v>
      </c>
      <c r="B91" s="114"/>
      <c r="C91" s="123" t="s">
        <v>18</v>
      </c>
      <c r="D91" s="124"/>
      <c r="E91" s="124"/>
      <c r="F91" s="124"/>
      <c r="G91" s="124"/>
      <c r="H91" s="124"/>
      <c r="I91" s="124"/>
      <c r="J91" s="125"/>
    </row>
    <row r="92" spans="1:10" x14ac:dyDescent="0.2">
      <c r="A92" s="2"/>
      <c r="B92" s="2"/>
      <c r="C92" s="126"/>
      <c r="D92" s="114"/>
      <c r="E92" s="114"/>
      <c r="F92" s="114"/>
      <c r="G92" s="114"/>
      <c r="H92" s="114"/>
      <c r="I92" s="114"/>
      <c r="J92" s="127"/>
    </row>
    <row r="93" spans="1:10" x14ac:dyDescent="0.2">
      <c r="A93" s="2"/>
      <c r="B93" s="2"/>
      <c r="C93" s="126"/>
      <c r="D93" s="114"/>
      <c r="E93" s="114"/>
      <c r="F93" s="114"/>
      <c r="G93" s="114"/>
      <c r="H93" s="114"/>
      <c r="I93" s="114"/>
      <c r="J93" s="127"/>
    </row>
    <row r="94" spans="1:10" x14ac:dyDescent="0.2">
      <c r="A94" s="2"/>
      <c r="B94" s="2"/>
      <c r="C94" s="126"/>
      <c r="D94" s="114"/>
      <c r="E94" s="114"/>
      <c r="F94" s="114"/>
      <c r="G94" s="114"/>
      <c r="H94" s="114"/>
      <c r="I94" s="114"/>
      <c r="J94" s="127"/>
    </row>
    <row r="95" spans="1:10" ht="13.5" thickBot="1" x14ac:dyDescent="0.25">
      <c r="A95" s="2"/>
      <c r="B95" s="2"/>
      <c r="C95" s="128"/>
      <c r="D95" s="129"/>
      <c r="E95" s="129"/>
      <c r="F95" s="129"/>
      <c r="G95" s="129"/>
      <c r="H95" s="129"/>
      <c r="I95" s="129"/>
      <c r="J95" s="130"/>
    </row>
    <row r="96" spans="1:10" x14ac:dyDescent="0.2">
      <c r="A96" s="118" t="s">
        <v>5</v>
      </c>
      <c r="B96" s="119"/>
      <c r="C96" s="119"/>
      <c r="D96" s="119"/>
      <c r="E96" s="3"/>
      <c r="F96" s="4">
        <v>2022</v>
      </c>
      <c r="G96" s="4">
        <v>2023</v>
      </c>
      <c r="H96" s="4">
        <v>2024</v>
      </c>
      <c r="I96" s="4">
        <v>2025</v>
      </c>
      <c r="J96" s="5" t="s">
        <v>6</v>
      </c>
    </row>
    <row r="97" spans="1:10" x14ac:dyDescent="0.2">
      <c r="A97" s="120" t="s">
        <v>7</v>
      </c>
      <c r="B97" s="121"/>
      <c r="C97" s="122"/>
      <c r="D97" s="6"/>
      <c r="E97" s="7"/>
      <c r="F97" s="8">
        <f>F101+F105+F107</f>
        <v>400000</v>
      </c>
      <c r="G97" s="8">
        <f>G101+G105+G107</f>
        <v>500000</v>
      </c>
      <c r="H97" s="8">
        <f>H101+H105+H107</f>
        <v>550000</v>
      </c>
      <c r="I97" s="8">
        <f>I101+I105+I107</f>
        <v>600000</v>
      </c>
      <c r="J97" s="9">
        <f>SUM(F97:I97)</f>
        <v>2050000</v>
      </c>
    </row>
    <row r="98" spans="1:10" x14ac:dyDescent="0.2">
      <c r="A98" s="10"/>
      <c r="B98" s="11"/>
      <c r="C98" s="109"/>
      <c r="D98" s="109"/>
      <c r="E98" s="109"/>
      <c r="F98" s="12"/>
      <c r="G98" s="12"/>
      <c r="H98" s="12"/>
      <c r="I98" s="12"/>
      <c r="J98" s="13"/>
    </row>
    <row r="99" spans="1:10" x14ac:dyDescent="0.2">
      <c r="A99" s="97" t="s">
        <v>8</v>
      </c>
      <c r="B99" s="99" t="s">
        <v>9</v>
      </c>
      <c r="C99" s="101" t="s">
        <v>10</v>
      </c>
      <c r="D99" s="102"/>
      <c r="E99" s="103"/>
      <c r="F99" s="89">
        <f>F96</f>
        <v>2022</v>
      </c>
      <c r="G99" s="89">
        <f>G96</f>
        <v>2023</v>
      </c>
      <c r="H99" s="89">
        <f>H96</f>
        <v>2024</v>
      </c>
      <c r="I99" s="89">
        <f>I96</f>
        <v>2025</v>
      </c>
      <c r="J99" s="107" t="s">
        <v>11</v>
      </c>
    </row>
    <row r="100" spans="1:10" x14ac:dyDescent="0.2">
      <c r="A100" s="98"/>
      <c r="B100" s="100"/>
      <c r="C100" s="104"/>
      <c r="D100" s="105"/>
      <c r="E100" s="106"/>
      <c r="F100" s="90"/>
      <c r="G100" s="90"/>
      <c r="H100" s="90"/>
      <c r="I100" s="90"/>
      <c r="J100" s="108"/>
    </row>
    <row r="101" spans="1:10" x14ac:dyDescent="0.2">
      <c r="A101" s="14" t="s">
        <v>12</v>
      </c>
      <c r="B101" s="89">
        <f>'[1]Projetos e Atividades'!$A$25</f>
        <v>2013</v>
      </c>
      <c r="C101" s="91" t="str">
        <f>'[1]Projetos e Atividades'!$B$25</f>
        <v xml:space="preserve"> APOIO AO DESENVOLVIMENTO RURAL </v>
      </c>
      <c r="D101" s="92"/>
      <c r="E101" s="93"/>
      <c r="F101" s="85">
        <f>'Anexo IV -Projetos e Ativid '!C30</f>
        <v>400000</v>
      </c>
      <c r="G101" s="85">
        <f>'Anexo IV -Projetos e Ativid '!D30</f>
        <v>500000</v>
      </c>
      <c r="H101" s="85">
        <f>'Anexo IV -Projetos e Ativid '!E30</f>
        <v>550000</v>
      </c>
      <c r="I101" s="85">
        <f>'Anexo IV -Projetos e Ativid '!F30</f>
        <v>600000</v>
      </c>
      <c r="J101" s="87">
        <f>SUM(F101:I101)</f>
        <v>2050000</v>
      </c>
    </row>
    <row r="102" spans="1:10" ht="13.5" thickBot="1" x14ac:dyDescent="0.25">
      <c r="A102" s="15"/>
      <c r="B102" s="90"/>
      <c r="C102" s="94"/>
      <c r="D102" s="95"/>
      <c r="E102" s="96"/>
      <c r="F102" s="86"/>
      <c r="G102" s="86"/>
      <c r="H102" s="86"/>
      <c r="I102" s="86"/>
      <c r="J102" s="88"/>
    </row>
    <row r="103" spans="1:10" ht="13.5" thickBot="1" x14ac:dyDescent="0.25"/>
    <row r="104" spans="1:10" ht="13.5" thickBot="1" x14ac:dyDescent="0.25">
      <c r="A104" s="114" t="s">
        <v>1</v>
      </c>
      <c r="B104" s="114"/>
      <c r="C104" s="115" t="str">
        <f>'[2]Anexo II - Resumo dos Programas'!B10</f>
        <v>Promoção do Crescimento</v>
      </c>
      <c r="D104" s="116"/>
      <c r="E104" s="116"/>
      <c r="F104" s="116"/>
      <c r="G104" s="116"/>
      <c r="H104" s="116"/>
      <c r="I104" s="116"/>
      <c r="J104" s="117"/>
    </row>
    <row r="105" spans="1:10" x14ac:dyDescent="0.2">
      <c r="A105" s="114" t="s">
        <v>3</v>
      </c>
      <c r="B105" s="114"/>
      <c r="C105" s="123" t="s">
        <v>19</v>
      </c>
      <c r="D105" s="124"/>
      <c r="E105" s="124"/>
      <c r="F105" s="124"/>
      <c r="G105" s="124"/>
      <c r="H105" s="124"/>
      <c r="I105" s="124"/>
      <c r="J105" s="125"/>
    </row>
    <row r="106" spans="1:10" x14ac:dyDescent="0.2">
      <c r="A106" s="2"/>
      <c r="B106" s="2"/>
      <c r="C106" s="126"/>
      <c r="D106" s="114"/>
      <c r="E106" s="114"/>
      <c r="F106" s="114"/>
      <c r="G106" s="114"/>
      <c r="H106" s="114"/>
      <c r="I106" s="114"/>
      <c r="J106" s="127"/>
    </row>
    <row r="107" spans="1:10" x14ac:dyDescent="0.2">
      <c r="A107" s="2"/>
      <c r="B107" s="2"/>
      <c r="C107" s="126"/>
      <c r="D107" s="114"/>
      <c r="E107" s="114"/>
      <c r="F107" s="114"/>
      <c r="G107" s="114"/>
      <c r="H107" s="114"/>
      <c r="I107" s="114"/>
      <c r="J107" s="127"/>
    </row>
    <row r="108" spans="1:10" x14ac:dyDescent="0.2">
      <c r="A108" s="2"/>
      <c r="B108" s="2"/>
      <c r="C108" s="126"/>
      <c r="D108" s="114"/>
      <c r="E108" s="114"/>
      <c r="F108" s="114"/>
      <c r="G108" s="114"/>
      <c r="H108" s="114"/>
      <c r="I108" s="114"/>
      <c r="J108" s="127"/>
    </row>
    <row r="109" spans="1:10" ht="13.5" thickBot="1" x14ac:dyDescent="0.25">
      <c r="A109" s="2"/>
      <c r="B109" s="2"/>
      <c r="C109" s="128"/>
      <c r="D109" s="129"/>
      <c r="E109" s="129"/>
      <c r="F109" s="129"/>
      <c r="G109" s="129"/>
      <c r="H109" s="129"/>
      <c r="I109" s="129"/>
      <c r="J109" s="130"/>
    </row>
    <row r="110" spans="1:10" x14ac:dyDescent="0.2">
      <c r="A110" s="118" t="s">
        <v>5</v>
      </c>
      <c r="B110" s="119"/>
      <c r="C110" s="119"/>
      <c r="D110" s="119"/>
      <c r="E110" s="3"/>
      <c r="F110" s="4">
        <v>2022</v>
      </c>
      <c r="G110" s="4">
        <v>2023</v>
      </c>
      <c r="H110" s="4">
        <v>2024</v>
      </c>
      <c r="I110" s="4">
        <v>2025</v>
      </c>
      <c r="J110" s="5" t="s">
        <v>6</v>
      </c>
    </row>
    <row r="111" spans="1:10" x14ac:dyDescent="0.2">
      <c r="A111" s="120" t="s">
        <v>7</v>
      </c>
      <c r="B111" s="121"/>
      <c r="C111" s="122"/>
      <c r="D111" s="6"/>
      <c r="E111" s="7"/>
      <c r="F111" s="8">
        <f>F115+F117+F119</f>
        <v>3200000</v>
      </c>
      <c r="G111" s="8">
        <f>G115+G117+G119</f>
        <v>2250000</v>
      </c>
      <c r="H111" s="8">
        <f>H115+H117+H119</f>
        <v>800000</v>
      </c>
      <c r="I111" s="8">
        <f>I115+I117+I119</f>
        <v>800000</v>
      </c>
      <c r="J111" s="9">
        <f>SUM(F111:I111)</f>
        <v>7050000</v>
      </c>
    </row>
    <row r="112" spans="1:10" x14ac:dyDescent="0.2">
      <c r="A112" s="10"/>
      <c r="B112" s="11"/>
      <c r="C112" s="109"/>
      <c r="D112" s="109"/>
      <c r="E112" s="109"/>
      <c r="F112" s="12"/>
      <c r="G112" s="12"/>
      <c r="H112" s="12"/>
      <c r="I112" s="12"/>
      <c r="J112" s="13"/>
    </row>
    <row r="113" spans="1:10" x14ac:dyDescent="0.2">
      <c r="A113" s="97" t="s">
        <v>8</v>
      </c>
      <c r="B113" s="99" t="s">
        <v>9</v>
      </c>
      <c r="C113" s="101" t="s">
        <v>10</v>
      </c>
      <c r="D113" s="102"/>
      <c r="E113" s="103"/>
      <c r="F113" s="89">
        <f>F110</f>
        <v>2022</v>
      </c>
      <c r="G113" s="89">
        <f>G110</f>
        <v>2023</v>
      </c>
      <c r="H113" s="89">
        <f>H110</f>
        <v>2024</v>
      </c>
      <c r="I113" s="89">
        <f>I110</f>
        <v>2025</v>
      </c>
      <c r="J113" s="107" t="s">
        <v>11</v>
      </c>
    </row>
    <row r="114" spans="1:10" x14ac:dyDescent="0.2">
      <c r="A114" s="98"/>
      <c r="B114" s="100"/>
      <c r="C114" s="104"/>
      <c r="D114" s="105"/>
      <c r="E114" s="106"/>
      <c r="F114" s="90"/>
      <c r="G114" s="90"/>
      <c r="H114" s="90"/>
      <c r="I114" s="90"/>
      <c r="J114" s="108"/>
    </row>
    <row r="115" spans="1:10" x14ac:dyDescent="0.2">
      <c r="A115" s="14" t="s">
        <v>12</v>
      </c>
      <c r="B115" s="89">
        <f>'[1]Projetos e Atividades'!$A$26</f>
        <v>2014</v>
      </c>
      <c r="C115" s="91" t="str">
        <f>'[1]Projetos e Atividades'!$B$26</f>
        <v>INCENTIVO A INDÚSTRIA</v>
      </c>
      <c r="D115" s="92"/>
      <c r="E115" s="93"/>
      <c r="F115" s="85">
        <f>'Anexo IV -Projetos e Ativid '!C31</f>
        <v>700000</v>
      </c>
      <c r="G115" s="85">
        <f>'Anexo IV -Projetos e Ativid '!D31</f>
        <v>750000</v>
      </c>
      <c r="H115" s="85">
        <f>'Anexo IV -Projetos e Ativid '!E31</f>
        <v>800000</v>
      </c>
      <c r="I115" s="85">
        <f>'Anexo IV -Projetos e Ativid '!F31</f>
        <v>800000</v>
      </c>
      <c r="J115" s="87">
        <f>SUM(F115:I115)</f>
        <v>3050000</v>
      </c>
    </row>
    <row r="116" spans="1:10" ht="13.5" thickBot="1" x14ac:dyDescent="0.25">
      <c r="A116" s="15"/>
      <c r="B116" s="90"/>
      <c r="C116" s="94"/>
      <c r="D116" s="95"/>
      <c r="E116" s="96"/>
      <c r="F116" s="86"/>
      <c r="G116" s="86"/>
      <c r="H116" s="86"/>
      <c r="I116" s="86"/>
      <c r="J116" s="88"/>
    </row>
    <row r="117" spans="1:10" x14ac:dyDescent="0.2">
      <c r="A117" s="14" t="s">
        <v>15</v>
      </c>
      <c r="B117" s="89">
        <v>3026</v>
      </c>
      <c r="C117" s="91" t="str">
        <f>'Anexo IV -Projetos e Ativid '!B35</f>
        <v>AQUISIÇÃO DE SALA PARA STARTUP E COWORKING</v>
      </c>
      <c r="D117" s="92"/>
      <c r="E117" s="93"/>
      <c r="F117" s="85">
        <f>'Anexo IV -Projetos e Ativid '!C35</f>
        <v>500000</v>
      </c>
      <c r="G117" s="85"/>
      <c r="H117" s="85"/>
      <c r="I117" s="85"/>
      <c r="J117" s="87">
        <f>SUM(F117:I117)</f>
        <v>500000</v>
      </c>
    </row>
    <row r="118" spans="1:10" ht="13.5" thickBot="1" x14ac:dyDescent="0.25">
      <c r="A118" s="15"/>
      <c r="B118" s="90"/>
      <c r="C118" s="94"/>
      <c r="D118" s="95"/>
      <c r="E118" s="96"/>
      <c r="F118" s="86"/>
      <c r="G118" s="86"/>
      <c r="H118" s="86"/>
      <c r="I118" s="86"/>
      <c r="J118" s="88"/>
    </row>
    <row r="119" spans="1:10" x14ac:dyDescent="0.2">
      <c r="A119" s="14" t="s">
        <v>15</v>
      </c>
      <c r="B119" s="89">
        <f>'Anexo IV -Projetos e Ativid '!A36</f>
        <v>3027</v>
      </c>
      <c r="C119" s="91" t="str">
        <f>'Anexo IV -Projetos e Ativid '!B36</f>
        <v>AQUISIÇÃO DE ÁREA PARA INSTALAÇÃO DE INDÚSTRIAS</v>
      </c>
      <c r="D119" s="92"/>
      <c r="E119" s="93"/>
      <c r="F119" s="85">
        <f>'Anexo IV -Projetos e Ativid '!C36</f>
        <v>2000000</v>
      </c>
      <c r="G119" s="85">
        <f>'Anexo IV -Projetos e Ativid '!D36</f>
        <v>1500000</v>
      </c>
      <c r="H119" s="85">
        <f>'Anexo IV -Projetos e Ativid '!E36</f>
        <v>0</v>
      </c>
      <c r="I119" s="85">
        <f>'Anexo IV -Projetos e Ativid '!F36</f>
        <v>0</v>
      </c>
      <c r="J119" s="87">
        <f>SUM(F119:I119)</f>
        <v>3500000</v>
      </c>
    </row>
    <row r="120" spans="1:10" ht="13.5" thickBot="1" x14ac:dyDescent="0.25">
      <c r="A120" s="15"/>
      <c r="B120" s="90"/>
      <c r="C120" s="94"/>
      <c r="D120" s="95"/>
      <c r="E120" s="96"/>
      <c r="F120" s="86"/>
      <c r="G120" s="86"/>
      <c r="H120" s="86"/>
      <c r="I120" s="86"/>
      <c r="J120" s="88"/>
    </row>
    <row r="121" spans="1:10" ht="13.5" thickBot="1" x14ac:dyDescent="0.25"/>
    <row r="122" spans="1:10" ht="13.5" thickBot="1" x14ac:dyDescent="0.25">
      <c r="A122" s="114" t="s">
        <v>1</v>
      </c>
      <c r="B122" s="114"/>
      <c r="C122" s="115" t="str">
        <f>'[2]Anexo II - Resumo dos Programas'!B11</f>
        <v>Desenvolvimento do Turismo</v>
      </c>
      <c r="D122" s="116"/>
      <c r="E122" s="116"/>
      <c r="F122" s="116"/>
      <c r="G122" s="116"/>
      <c r="H122" s="116"/>
      <c r="I122" s="116"/>
      <c r="J122" s="117"/>
    </row>
    <row r="123" spans="1:10" x14ac:dyDescent="0.2">
      <c r="A123" s="114" t="s">
        <v>3</v>
      </c>
      <c r="B123" s="114"/>
      <c r="C123" s="123" t="s">
        <v>20</v>
      </c>
      <c r="D123" s="124"/>
      <c r="E123" s="124"/>
      <c r="F123" s="124"/>
      <c r="G123" s="124"/>
      <c r="H123" s="124"/>
      <c r="I123" s="124"/>
      <c r="J123" s="125"/>
    </row>
    <row r="124" spans="1:10" x14ac:dyDescent="0.2">
      <c r="A124" s="2"/>
      <c r="B124" s="2"/>
      <c r="C124" s="126"/>
      <c r="D124" s="114"/>
      <c r="E124" s="114"/>
      <c r="F124" s="114"/>
      <c r="G124" s="114"/>
      <c r="H124" s="114"/>
      <c r="I124" s="114"/>
      <c r="J124" s="127"/>
    </row>
    <row r="125" spans="1:10" x14ac:dyDescent="0.2">
      <c r="A125" s="2"/>
      <c r="B125" s="2"/>
      <c r="C125" s="126"/>
      <c r="D125" s="114"/>
      <c r="E125" s="114"/>
      <c r="F125" s="114"/>
      <c r="G125" s="114"/>
      <c r="H125" s="114"/>
      <c r="I125" s="114"/>
      <c r="J125" s="127"/>
    </row>
    <row r="126" spans="1:10" x14ac:dyDescent="0.2">
      <c r="A126" s="2"/>
      <c r="B126" s="2"/>
      <c r="C126" s="126"/>
      <c r="D126" s="114"/>
      <c r="E126" s="114"/>
      <c r="F126" s="114"/>
      <c r="G126" s="114"/>
      <c r="H126" s="114"/>
      <c r="I126" s="114"/>
      <c r="J126" s="127"/>
    </row>
    <row r="127" spans="1:10" ht="13.5" thickBot="1" x14ac:dyDescent="0.25">
      <c r="A127" s="2"/>
      <c r="B127" s="2"/>
      <c r="C127" s="128"/>
      <c r="D127" s="129"/>
      <c r="E127" s="129"/>
      <c r="F127" s="129"/>
      <c r="G127" s="129"/>
      <c r="H127" s="129"/>
      <c r="I127" s="129"/>
      <c r="J127" s="130"/>
    </row>
    <row r="128" spans="1:10" x14ac:dyDescent="0.2">
      <c r="A128" s="118" t="s">
        <v>5</v>
      </c>
      <c r="B128" s="119"/>
      <c r="C128" s="119"/>
      <c r="D128" s="119"/>
      <c r="E128" s="3"/>
      <c r="F128" s="4">
        <v>2022</v>
      </c>
      <c r="G128" s="4">
        <v>2023</v>
      </c>
      <c r="H128" s="4">
        <v>2024</v>
      </c>
      <c r="I128" s="4">
        <v>2025</v>
      </c>
      <c r="J128" s="5" t="s">
        <v>6</v>
      </c>
    </row>
    <row r="129" spans="1:10" x14ac:dyDescent="0.2">
      <c r="A129" s="120" t="s">
        <v>7</v>
      </c>
      <c r="B129" s="121"/>
      <c r="C129" s="122"/>
      <c r="D129" s="6"/>
      <c r="E129" s="7"/>
      <c r="F129" s="8">
        <f>F133+F135+F137</f>
        <v>950000</v>
      </c>
      <c r="G129" s="8">
        <f>G133+G135+G137</f>
        <v>1000000</v>
      </c>
      <c r="H129" s="8">
        <f>H133+H135+H137</f>
        <v>1100000</v>
      </c>
      <c r="I129" s="8">
        <f>I133+I135+I137</f>
        <v>1200000</v>
      </c>
      <c r="J129" s="9">
        <f>SUM(F129:I129)</f>
        <v>4250000</v>
      </c>
    </row>
    <row r="130" spans="1:10" x14ac:dyDescent="0.2">
      <c r="A130" s="10"/>
      <c r="B130" s="11"/>
      <c r="C130" s="109"/>
      <c r="D130" s="109"/>
      <c r="E130" s="109"/>
      <c r="F130" s="12"/>
      <c r="G130" s="12"/>
      <c r="H130" s="12"/>
      <c r="I130" s="12"/>
      <c r="J130" s="13"/>
    </row>
    <row r="131" spans="1:10" x14ac:dyDescent="0.2">
      <c r="A131" s="97" t="s">
        <v>8</v>
      </c>
      <c r="B131" s="99" t="s">
        <v>9</v>
      </c>
      <c r="C131" s="101" t="s">
        <v>10</v>
      </c>
      <c r="D131" s="102"/>
      <c r="E131" s="103"/>
      <c r="F131" s="89">
        <f>F128</f>
        <v>2022</v>
      </c>
      <c r="G131" s="89">
        <f>G128</f>
        <v>2023</v>
      </c>
      <c r="H131" s="89">
        <f>H128</f>
        <v>2024</v>
      </c>
      <c r="I131" s="89">
        <f>I128</f>
        <v>2025</v>
      </c>
      <c r="J131" s="107" t="s">
        <v>11</v>
      </c>
    </row>
    <row r="132" spans="1:10" x14ac:dyDescent="0.2">
      <c r="A132" s="98"/>
      <c r="B132" s="100"/>
      <c r="C132" s="104"/>
      <c r="D132" s="105"/>
      <c r="E132" s="106"/>
      <c r="F132" s="90"/>
      <c r="G132" s="90"/>
      <c r="H132" s="90"/>
      <c r="I132" s="90"/>
      <c r="J132" s="108"/>
    </row>
    <row r="133" spans="1:10" x14ac:dyDescent="0.2">
      <c r="A133" s="14" t="s">
        <v>12</v>
      </c>
      <c r="B133" s="89">
        <v>2018</v>
      </c>
      <c r="C133" s="91" t="s">
        <v>21</v>
      </c>
      <c r="D133" s="92"/>
      <c r="E133" s="93"/>
      <c r="F133" s="85">
        <f>'Anexo IV -Projetos e Ativid '!C32</f>
        <v>150000</v>
      </c>
      <c r="G133" s="85">
        <f>'Anexo IV -Projetos e Ativid '!D32</f>
        <v>150000</v>
      </c>
      <c r="H133" s="85">
        <f>'Anexo IV -Projetos e Ativid '!E32</f>
        <v>200000</v>
      </c>
      <c r="I133" s="85">
        <f>'Anexo IV -Projetos e Ativid '!F32</f>
        <v>200000</v>
      </c>
      <c r="J133" s="87">
        <f>SUM(F133:I133)</f>
        <v>700000</v>
      </c>
    </row>
    <row r="134" spans="1:10" ht="13.5" thickBot="1" x14ac:dyDescent="0.25">
      <c r="A134" s="15"/>
      <c r="B134" s="90"/>
      <c r="C134" s="94"/>
      <c r="D134" s="95"/>
      <c r="E134" s="96"/>
      <c r="F134" s="86"/>
      <c r="G134" s="86"/>
      <c r="H134" s="86"/>
      <c r="I134" s="86"/>
      <c r="J134" s="88"/>
    </row>
    <row r="135" spans="1:10" x14ac:dyDescent="0.2">
      <c r="A135" s="14" t="s">
        <v>12</v>
      </c>
      <c r="B135" s="89">
        <f>'[1]Projetos e Atividades'!$A$28</f>
        <v>2019</v>
      </c>
      <c r="C135" s="91" t="str">
        <f>'[1]Projetos e Atividades'!$B$28</f>
        <v xml:space="preserve">CALENDÁRIO DE EVENTOS </v>
      </c>
      <c r="D135" s="92"/>
      <c r="E135" s="93"/>
      <c r="F135" s="85">
        <f>'Anexo IV -Projetos e Ativid '!C33</f>
        <v>600000</v>
      </c>
      <c r="G135" s="85">
        <f>'Anexo IV -Projetos e Ativid '!D33</f>
        <v>650000</v>
      </c>
      <c r="H135" s="85">
        <f>'Anexo IV -Projetos e Ativid '!E33</f>
        <v>700000</v>
      </c>
      <c r="I135" s="85">
        <f>'Anexo IV -Projetos e Ativid '!F33</f>
        <v>750000</v>
      </c>
      <c r="J135" s="87">
        <f>SUM(F135:I135)</f>
        <v>2700000</v>
      </c>
    </row>
    <row r="136" spans="1:10" ht="13.5" thickBot="1" x14ac:dyDescent="0.25">
      <c r="A136" s="15"/>
      <c r="B136" s="90"/>
      <c r="C136" s="94"/>
      <c r="D136" s="95"/>
      <c r="E136" s="96"/>
      <c r="F136" s="86"/>
      <c r="G136" s="86"/>
      <c r="H136" s="86"/>
      <c r="I136" s="86"/>
      <c r="J136" s="88"/>
    </row>
    <row r="137" spans="1:10" x14ac:dyDescent="0.2">
      <c r="A137" s="14" t="s">
        <v>12</v>
      </c>
      <c r="B137" s="89">
        <f>'Anexo IV -Projetos e Ativid '!A34</f>
        <v>2097</v>
      </c>
      <c r="C137" s="91" t="str">
        <f>'Anexo IV -Projetos e Ativid '!B34</f>
        <v>MANUTENÇÃO DE ATIVIDADES E PROJETOS RELACIONADOS AO TURISMO</v>
      </c>
      <c r="D137" s="92"/>
      <c r="E137" s="93"/>
      <c r="F137" s="85">
        <f>'Anexo IV -Projetos e Ativid '!C34</f>
        <v>200000</v>
      </c>
      <c r="G137" s="85">
        <f>'Anexo IV -Projetos e Ativid '!D34</f>
        <v>200000</v>
      </c>
      <c r="H137" s="85">
        <f>'Anexo IV -Projetos e Ativid '!E34</f>
        <v>200000</v>
      </c>
      <c r="I137" s="85">
        <f>'Anexo IV -Projetos e Ativid '!F34</f>
        <v>250000</v>
      </c>
      <c r="J137" s="87">
        <f>SUM(F137:I137)</f>
        <v>850000</v>
      </c>
    </row>
    <row r="138" spans="1:10" ht="13.5" thickBot="1" x14ac:dyDescent="0.25">
      <c r="A138" s="15"/>
      <c r="B138" s="90"/>
      <c r="C138" s="94"/>
      <c r="D138" s="95"/>
      <c r="E138" s="96"/>
      <c r="F138" s="86"/>
      <c r="G138" s="86"/>
      <c r="H138" s="86"/>
      <c r="I138" s="86"/>
      <c r="J138" s="88"/>
    </row>
    <row r="139" spans="1:10" ht="13.5" thickBot="1" x14ac:dyDescent="0.25"/>
    <row r="140" spans="1:10" ht="13.5" thickBot="1" x14ac:dyDescent="0.25">
      <c r="A140" s="114" t="s">
        <v>1</v>
      </c>
      <c r="B140" s="114"/>
      <c r="C140" s="115" t="str">
        <f>'[2]Anexo II - Resumo dos Programas'!B12</f>
        <v>Desenvolvimento Educacional</v>
      </c>
      <c r="D140" s="116"/>
      <c r="E140" s="116"/>
      <c r="F140" s="116"/>
      <c r="G140" s="116"/>
      <c r="H140" s="116"/>
      <c r="I140" s="116"/>
      <c r="J140" s="117"/>
    </row>
    <row r="141" spans="1:10" x14ac:dyDescent="0.2">
      <c r="A141" s="114" t="s">
        <v>3</v>
      </c>
      <c r="B141" s="114"/>
      <c r="C141" s="123" t="s">
        <v>22</v>
      </c>
      <c r="D141" s="124"/>
      <c r="E141" s="124"/>
      <c r="F141" s="124"/>
      <c r="G141" s="124"/>
      <c r="H141" s="124"/>
      <c r="I141" s="124"/>
      <c r="J141" s="125"/>
    </row>
    <row r="142" spans="1:10" x14ac:dyDescent="0.2">
      <c r="A142" s="2"/>
      <c r="B142" s="2"/>
      <c r="C142" s="126"/>
      <c r="D142" s="114"/>
      <c r="E142" s="114"/>
      <c r="F142" s="114"/>
      <c r="G142" s="114"/>
      <c r="H142" s="114"/>
      <c r="I142" s="114"/>
      <c r="J142" s="127"/>
    </row>
    <row r="143" spans="1:10" x14ac:dyDescent="0.2">
      <c r="A143" s="2"/>
      <c r="B143" s="2"/>
      <c r="C143" s="126"/>
      <c r="D143" s="114"/>
      <c r="E143" s="114"/>
      <c r="F143" s="114"/>
      <c r="G143" s="114"/>
      <c r="H143" s="114"/>
      <c r="I143" s="114"/>
      <c r="J143" s="127"/>
    </row>
    <row r="144" spans="1:10" x14ac:dyDescent="0.2">
      <c r="A144" s="2"/>
      <c r="B144" s="2"/>
      <c r="C144" s="126"/>
      <c r="D144" s="114"/>
      <c r="E144" s="114"/>
      <c r="F144" s="114"/>
      <c r="G144" s="114"/>
      <c r="H144" s="114"/>
      <c r="I144" s="114"/>
      <c r="J144" s="127"/>
    </row>
    <row r="145" spans="1:10" ht="13.5" thickBot="1" x14ac:dyDescent="0.25">
      <c r="A145" s="2"/>
      <c r="B145" s="2"/>
      <c r="C145" s="128"/>
      <c r="D145" s="129"/>
      <c r="E145" s="129"/>
      <c r="F145" s="129"/>
      <c r="G145" s="129"/>
      <c r="H145" s="129"/>
      <c r="I145" s="129"/>
      <c r="J145" s="130"/>
    </row>
    <row r="146" spans="1:10" x14ac:dyDescent="0.2">
      <c r="A146" s="118" t="s">
        <v>5</v>
      </c>
      <c r="B146" s="119"/>
      <c r="C146" s="119"/>
      <c r="D146" s="119"/>
      <c r="E146" s="3"/>
      <c r="F146" s="4">
        <v>2022</v>
      </c>
      <c r="G146" s="4">
        <v>2023</v>
      </c>
      <c r="H146" s="4">
        <v>2024</v>
      </c>
      <c r="I146" s="4">
        <v>2025</v>
      </c>
      <c r="J146" s="5" t="s">
        <v>6</v>
      </c>
    </row>
    <row r="147" spans="1:10" x14ac:dyDescent="0.2">
      <c r="A147" s="120" t="s">
        <v>7</v>
      </c>
      <c r="B147" s="121"/>
      <c r="C147" s="122"/>
      <c r="D147" s="6"/>
      <c r="E147" s="7"/>
      <c r="F147" s="8">
        <f>SUM(F151:F172)</f>
        <v>30935000</v>
      </c>
      <c r="G147" s="8">
        <f>SUM(G151:G172)</f>
        <v>32200000</v>
      </c>
      <c r="H147" s="8">
        <f>SUM(H151:H172)</f>
        <v>33380000</v>
      </c>
      <c r="I147" s="8">
        <f>SUM(I151:I172)</f>
        <v>33460000</v>
      </c>
      <c r="J147" s="9">
        <f>SUM(F147:I147)</f>
        <v>129975000</v>
      </c>
    </row>
    <row r="148" spans="1:10" x14ac:dyDescent="0.2">
      <c r="A148" s="10"/>
      <c r="B148" s="11"/>
      <c r="C148" s="109"/>
      <c r="D148" s="109"/>
      <c r="E148" s="109"/>
      <c r="F148" s="12"/>
      <c r="G148" s="12"/>
      <c r="H148" s="12"/>
      <c r="I148" s="12"/>
      <c r="J148" s="13"/>
    </row>
    <row r="149" spans="1:10" x14ac:dyDescent="0.2">
      <c r="A149" s="97" t="s">
        <v>8</v>
      </c>
      <c r="B149" s="99" t="s">
        <v>9</v>
      </c>
      <c r="C149" s="101" t="s">
        <v>10</v>
      </c>
      <c r="D149" s="102"/>
      <c r="E149" s="103"/>
      <c r="F149" s="89">
        <f>F146</f>
        <v>2022</v>
      </c>
      <c r="G149" s="89">
        <f>G146</f>
        <v>2023</v>
      </c>
      <c r="H149" s="89">
        <f>H146</f>
        <v>2024</v>
      </c>
      <c r="I149" s="89">
        <f>I146</f>
        <v>2025</v>
      </c>
      <c r="J149" s="107" t="s">
        <v>11</v>
      </c>
    </row>
    <row r="150" spans="1:10" x14ac:dyDescent="0.2">
      <c r="A150" s="98"/>
      <c r="B150" s="100"/>
      <c r="C150" s="104"/>
      <c r="D150" s="105"/>
      <c r="E150" s="106"/>
      <c r="F150" s="90"/>
      <c r="G150" s="90"/>
      <c r="H150" s="90"/>
      <c r="I150" s="90"/>
      <c r="J150" s="108"/>
    </row>
    <row r="151" spans="1:10" x14ac:dyDescent="0.2">
      <c r="A151" s="14" t="s">
        <v>12</v>
      </c>
      <c r="B151" s="89">
        <f>'[1]Projetos e Atividades'!$A$32</f>
        <v>2019</v>
      </c>
      <c r="C151" s="91" t="str">
        <f>'[1]Projetos e Atividades'!$B$32</f>
        <v xml:space="preserve">MANUTENÇÃO DAS ATIVIDADES DA SECRETARIA EDUCAÇÃO </v>
      </c>
      <c r="D151" s="92"/>
      <c r="E151" s="93"/>
      <c r="F151" s="85">
        <f>'Anexo IV -Projetos e Ativid '!C40</f>
        <v>2000000</v>
      </c>
      <c r="G151" s="85">
        <f>'Anexo IV -Projetos e Ativid '!D40</f>
        <v>1970000</v>
      </c>
      <c r="H151" s="85">
        <f>'Anexo IV -Projetos e Ativid '!E40</f>
        <v>1930000</v>
      </c>
      <c r="I151" s="85">
        <f>'Anexo IV -Projetos e Ativid '!F40</f>
        <v>1870000</v>
      </c>
      <c r="J151" s="87">
        <f>SUM(F151:I151)</f>
        <v>7770000</v>
      </c>
    </row>
    <row r="152" spans="1:10" ht="13.5" thickBot="1" x14ac:dyDescent="0.25">
      <c r="A152" s="15"/>
      <c r="B152" s="90"/>
      <c r="C152" s="94"/>
      <c r="D152" s="95"/>
      <c r="E152" s="96"/>
      <c r="F152" s="86"/>
      <c r="G152" s="86"/>
      <c r="H152" s="86"/>
      <c r="I152" s="86"/>
      <c r="J152" s="88"/>
    </row>
    <row r="153" spans="1:10" x14ac:dyDescent="0.2">
      <c r="A153" s="14" t="s">
        <v>12</v>
      </c>
      <c r="B153" s="89">
        <v>2098</v>
      </c>
      <c r="C153" s="91" t="str">
        <f>'Anexo IV -Projetos e Ativid '!B41</f>
        <v>MANUTENÇÃO DAS ATIVIDADES DA SECRETARIA EDUCAÇÃO FUNDEB</v>
      </c>
      <c r="D153" s="92"/>
      <c r="E153" s="93"/>
      <c r="F153" s="85">
        <f>'Anexo IV -Projetos e Ativid '!C41</f>
        <v>250000</v>
      </c>
      <c r="G153" s="85">
        <f>'Anexo IV -Projetos e Ativid '!D41</f>
        <v>280000</v>
      </c>
      <c r="H153" s="85">
        <f>'Anexo IV -Projetos e Ativid '!E41</f>
        <v>320000</v>
      </c>
      <c r="I153" s="85">
        <f>'Anexo IV -Projetos e Ativid '!F41</f>
        <v>380000</v>
      </c>
      <c r="J153" s="87">
        <f>SUM(F153:I153)</f>
        <v>1230000</v>
      </c>
    </row>
    <row r="154" spans="1:10" ht="13.5" thickBot="1" x14ac:dyDescent="0.25">
      <c r="A154" s="15"/>
      <c r="B154" s="90"/>
      <c r="C154" s="94"/>
      <c r="D154" s="95"/>
      <c r="E154" s="96"/>
      <c r="F154" s="86"/>
      <c r="G154" s="86"/>
      <c r="H154" s="86"/>
      <c r="I154" s="86"/>
      <c r="J154" s="88"/>
    </row>
    <row r="155" spans="1:10" x14ac:dyDescent="0.2">
      <c r="A155" s="14" t="s">
        <v>12</v>
      </c>
      <c r="B155" s="89">
        <f>'[1]Projetos e Atividades'!$A$35</f>
        <v>2010</v>
      </c>
      <c r="C155" s="91" t="str">
        <f>'Anexo IV -Projetos e Ativid '!B46</f>
        <v>EDUCAÇÃO INFANTIL CRECHE-MDE</v>
      </c>
      <c r="D155" s="92"/>
      <c r="E155" s="93"/>
      <c r="F155" s="85">
        <f>'Anexo IV -Projetos e Ativid '!C46</f>
        <v>4800000</v>
      </c>
      <c r="G155" s="85">
        <f>'Anexo IV -Projetos e Ativid '!D46</f>
        <v>4900000</v>
      </c>
      <c r="H155" s="85">
        <f>'Anexo IV -Projetos e Ativid '!E46</f>
        <v>5000000</v>
      </c>
      <c r="I155" s="85">
        <f>'Anexo IV -Projetos e Ativid '!F46</f>
        <v>5100000</v>
      </c>
      <c r="J155" s="87">
        <f>SUM(F155:I155)</f>
        <v>19800000</v>
      </c>
    </row>
    <row r="156" spans="1:10" ht="13.5" thickBot="1" x14ac:dyDescent="0.25">
      <c r="A156" s="15"/>
      <c r="B156" s="90"/>
      <c r="C156" s="94"/>
      <c r="D156" s="95"/>
      <c r="E156" s="96"/>
      <c r="F156" s="86"/>
      <c r="G156" s="86"/>
      <c r="H156" s="86"/>
      <c r="I156" s="86"/>
      <c r="J156" s="88"/>
    </row>
    <row r="157" spans="1:10" x14ac:dyDescent="0.2">
      <c r="A157" s="14" t="s">
        <v>12</v>
      </c>
      <c r="B157" s="89">
        <f>'Anexo IV -Projetos e Ativid '!A47</f>
        <v>2015</v>
      </c>
      <c r="C157" s="91" t="str">
        <f>'Anexo IV -Projetos e Ativid '!B47</f>
        <v>EDUCAÇÃO INFANTIL CRECHE-FUNDEB</v>
      </c>
      <c r="D157" s="92"/>
      <c r="E157" s="93"/>
      <c r="F157" s="85">
        <f>'Anexo IV -Projetos e Ativid '!C47</f>
        <v>6460000</v>
      </c>
      <c r="G157" s="85">
        <f>'Anexo IV -Projetos e Ativid '!D47</f>
        <v>6600000</v>
      </c>
      <c r="H157" s="85">
        <f>'Anexo IV -Projetos e Ativid '!E47</f>
        <v>6880000</v>
      </c>
      <c r="I157" s="85">
        <f>'Anexo IV -Projetos e Ativid '!F47</f>
        <v>6770000</v>
      </c>
      <c r="J157" s="87">
        <f>SUM(F157:I157)</f>
        <v>26710000</v>
      </c>
    </row>
    <row r="158" spans="1:10" ht="13.5" thickBot="1" x14ac:dyDescent="0.25">
      <c r="A158" s="15"/>
      <c r="B158" s="90"/>
      <c r="C158" s="94"/>
      <c r="D158" s="95"/>
      <c r="E158" s="96"/>
      <c r="F158" s="86"/>
      <c r="G158" s="86"/>
      <c r="H158" s="86"/>
      <c r="I158" s="86"/>
      <c r="J158" s="88"/>
    </row>
    <row r="159" spans="1:10" ht="12.75" customHeight="1" x14ac:dyDescent="0.2">
      <c r="A159" s="14" t="s">
        <v>12</v>
      </c>
      <c r="B159" s="89">
        <f>'Anexo IV -Projetos e Ativid '!A48</f>
        <v>2009</v>
      </c>
      <c r="C159" s="133" t="str">
        <f>'Anexo IV -Projetos e Ativid '!B48</f>
        <v>EDUCAÇÃO INFANTIL PRE ESCOLA-MDE</v>
      </c>
      <c r="D159" s="134"/>
      <c r="E159" s="135"/>
      <c r="F159" s="131">
        <f>'Anexo IV -Projetos e Ativid '!C48</f>
        <v>330000</v>
      </c>
      <c r="G159" s="131">
        <f>'Anexo IV -Projetos e Ativid '!D48</f>
        <v>350000</v>
      </c>
      <c r="H159" s="131">
        <f>'Anexo IV -Projetos e Ativid '!E48</f>
        <v>370000</v>
      </c>
      <c r="I159" s="131">
        <f>'Anexo IV -Projetos e Ativid '!F48</f>
        <v>390000</v>
      </c>
      <c r="J159" s="132">
        <f>SUM(F159:I159)</f>
        <v>1440000</v>
      </c>
    </row>
    <row r="160" spans="1:10" ht="13.5" thickBot="1" x14ac:dyDescent="0.25">
      <c r="A160" s="15"/>
      <c r="B160" s="90"/>
      <c r="C160" s="94"/>
      <c r="D160" s="95"/>
      <c r="E160" s="96"/>
      <c r="F160" s="86"/>
      <c r="G160" s="86"/>
      <c r="H160" s="86"/>
      <c r="I160" s="86"/>
      <c r="J160" s="88"/>
    </row>
    <row r="161" spans="1:10" x14ac:dyDescent="0.2">
      <c r="A161" s="14" t="s">
        <v>12</v>
      </c>
      <c r="B161" s="89">
        <f>'Anexo IV -Projetos e Ativid '!A49</f>
        <v>2027</v>
      </c>
      <c r="C161" s="133" t="str">
        <f>'Anexo IV -Projetos e Ativid '!B49</f>
        <v>EDUCAÇÃO INFANTIL PRE ESCOLA-FUNDEB</v>
      </c>
      <c r="D161" s="134"/>
      <c r="E161" s="135"/>
      <c r="F161" s="131">
        <f>'Anexo IV -Projetos e Ativid '!C49</f>
        <v>2100000</v>
      </c>
      <c r="G161" s="131">
        <f>'Anexo IV -Projetos e Ativid '!D49</f>
        <v>2250000</v>
      </c>
      <c r="H161" s="131">
        <f>'Anexo IV -Projetos e Ativid '!E49</f>
        <v>2500000</v>
      </c>
      <c r="I161" s="131">
        <f>'Anexo IV -Projetos e Ativid '!F49</f>
        <v>2510000</v>
      </c>
      <c r="J161" s="132">
        <f>SUM(F161:I161)</f>
        <v>9360000</v>
      </c>
    </row>
    <row r="162" spans="1:10" ht="13.5" thickBot="1" x14ac:dyDescent="0.25">
      <c r="A162" s="15"/>
      <c r="B162" s="90"/>
      <c r="C162" s="94"/>
      <c r="D162" s="95"/>
      <c r="E162" s="96"/>
      <c r="F162" s="86"/>
      <c r="G162" s="86"/>
      <c r="H162" s="86"/>
      <c r="I162" s="86"/>
      <c r="J162" s="88"/>
    </row>
    <row r="163" spans="1:10" ht="12.75" customHeight="1" x14ac:dyDescent="0.2">
      <c r="A163" s="14" t="s">
        <v>12</v>
      </c>
      <c r="B163" s="89">
        <f>'[1]Projetos e Atividades'!$A$37</f>
        <v>2016</v>
      </c>
      <c r="C163" s="133" t="str">
        <f>'[1]Projetos e Atividades'!$B$37</f>
        <v>EDUCAÇÃO INFANTIL-SALÁRIO EDUCAÇÃO</v>
      </c>
      <c r="D163" s="134"/>
      <c r="E163" s="135"/>
      <c r="F163" s="131">
        <f>'Anexo IV -Projetos e Ativid '!C50</f>
        <v>530000</v>
      </c>
      <c r="G163" s="131">
        <f>'Anexo IV -Projetos e Ativid '!D50</f>
        <v>700000</v>
      </c>
      <c r="H163" s="131">
        <f>'Anexo IV -Projetos e Ativid '!E50</f>
        <v>720000</v>
      </c>
      <c r="I163" s="131">
        <f>'Anexo IV -Projetos e Ativid '!F50</f>
        <v>780000</v>
      </c>
      <c r="J163" s="132">
        <f>SUM(F163:I163)</f>
        <v>2730000</v>
      </c>
    </row>
    <row r="164" spans="1:10" ht="13.5" thickBot="1" x14ac:dyDescent="0.25">
      <c r="A164" s="15"/>
      <c r="B164" s="90"/>
      <c r="C164" s="94"/>
      <c r="D164" s="95"/>
      <c r="E164" s="96"/>
      <c r="F164" s="86"/>
      <c r="G164" s="86"/>
      <c r="H164" s="86"/>
      <c r="I164" s="86"/>
      <c r="J164" s="88"/>
    </row>
    <row r="165" spans="1:10" ht="12.75" customHeight="1" x14ac:dyDescent="0.2">
      <c r="A165" s="14" t="s">
        <v>12</v>
      </c>
      <c r="B165" s="89">
        <f>'Anexo IV -Projetos e Ativid '!A44</f>
        <v>2099</v>
      </c>
      <c r="C165" s="133" t="str">
        <f>'Anexo IV -Projetos e Ativid '!B44</f>
        <v>EDUCAÇÃO FISCAL ENSINO FUNDAMENTAL</v>
      </c>
      <c r="D165" s="134"/>
      <c r="E165" s="135"/>
      <c r="F165" s="131">
        <f>'Anexo IV -Projetos e Ativid '!C44</f>
        <v>15000</v>
      </c>
      <c r="G165" s="131">
        <f>'Anexo IV -Projetos e Ativid '!D44</f>
        <v>10000</v>
      </c>
      <c r="H165" s="131">
        <f>'Anexo IV -Projetos e Ativid '!E44</f>
        <v>10000</v>
      </c>
      <c r="I165" s="131">
        <f>'Anexo IV -Projetos e Ativid '!F44</f>
        <v>10000</v>
      </c>
      <c r="J165" s="132">
        <f>SUM(F165:I165)</f>
        <v>45000</v>
      </c>
    </row>
    <row r="166" spans="1:10" ht="13.5" thickBot="1" x14ac:dyDescent="0.25">
      <c r="A166" s="15"/>
      <c r="B166" s="90"/>
      <c r="C166" s="94"/>
      <c r="D166" s="95"/>
      <c r="E166" s="96"/>
      <c r="F166" s="86"/>
      <c r="G166" s="86"/>
      <c r="H166" s="86"/>
      <c r="I166" s="86"/>
      <c r="J166" s="88"/>
    </row>
    <row r="167" spans="1:10" ht="12.75" customHeight="1" x14ac:dyDescent="0.2">
      <c r="A167" s="14" t="s">
        <v>12</v>
      </c>
      <c r="B167" s="89">
        <f>'[1]Projetos e Atividades'!$A$39</f>
        <v>2022</v>
      </c>
      <c r="C167" s="133" t="str">
        <f>'[1]Projetos e Atividades'!$B$39</f>
        <v>ENSINO FUNDAMENTAL-MDE</v>
      </c>
      <c r="D167" s="134"/>
      <c r="E167" s="135"/>
      <c r="F167" s="131">
        <f>'Anexo IV -Projetos e Ativid '!C51</f>
        <v>3350000</v>
      </c>
      <c r="G167" s="131">
        <f>'Anexo IV -Projetos e Ativid '!D51</f>
        <v>3450000</v>
      </c>
      <c r="H167" s="131">
        <f>'Anexo IV -Projetos e Ativid '!E51</f>
        <v>3500000</v>
      </c>
      <c r="I167" s="131">
        <f>'Anexo IV -Projetos e Ativid '!F51</f>
        <v>3700000</v>
      </c>
      <c r="J167" s="132">
        <f>SUM(F167:I167)</f>
        <v>14000000</v>
      </c>
    </row>
    <row r="168" spans="1:10" ht="13.5" thickBot="1" x14ac:dyDescent="0.25">
      <c r="A168" s="15"/>
      <c r="B168" s="90"/>
      <c r="C168" s="94"/>
      <c r="D168" s="95"/>
      <c r="E168" s="96"/>
      <c r="F168" s="86"/>
      <c r="G168" s="86"/>
      <c r="H168" s="86"/>
      <c r="I168" s="86"/>
      <c r="J168" s="88"/>
    </row>
    <row r="169" spans="1:10" ht="12.75" customHeight="1" x14ac:dyDescent="0.2">
      <c r="A169" s="14" t="s">
        <v>12</v>
      </c>
      <c r="B169" s="89">
        <f>'[1]Projetos e Atividades'!$A$40</f>
        <v>2023</v>
      </c>
      <c r="C169" s="133" t="str">
        <f>'[1]Projetos e Atividades'!$B$40</f>
        <v>ENSINO FUNDAMENTAL-FUNDEB</v>
      </c>
      <c r="D169" s="134"/>
      <c r="E169" s="135"/>
      <c r="F169" s="131">
        <f>'Anexo IV -Projetos e Ativid '!C52</f>
        <v>10700000</v>
      </c>
      <c r="G169" s="131">
        <f>'Anexo IV -Projetos e Ativid '!D52</f>
        <v>11000000</v>
      </c>
      <c r="H169" s="131">
        <f>'Anexo IV -Projetos e Ativid '!E52</f>
        <v>11450000</v>
      </c>
      <c r="I169" s="131">
        <f>'Anexo IV -Projetos e Ativid '!F52</f>
        <v>11200000</v>
      </c>
      <c r="J169" s="132">
        <f>SUM(F169:I169)</f>
        <v>44350000</v>
      </c>
    </row>
    <row r="170" spans="1:10" ht="13.5" thickBot="1" x14ac:dyDescent="0.25">
      <c r="A170" s="15"/>
      <c r="B170" s="90"/>
      <c r="C170" s="94"/>
      <c r="D170" s="95"/>
      <c r="E170" s="96"/>
      <c r="F170" s="86"/>
      <c r="G170" s="86"/>
      <c r="H170" s="86"/>
      <c r="I170" s="86"/>
      <c r="J170" s="88"/>
    </row>
    <row r="171" spans="1:10" ht="12.75" customHeight="1" x14ac:dyDescent="0.2">
      <c r="A171" s="14" t="s">
        <v>12</v>
      </c>
      <c r="B171" s="89">
        <f>'[1]Projetos e Atividades'!$A$41</f>
        <v>2024</v>
      </c>
      <c r="C171" s="133" t="str">
        <f>'[1]Projetos e Atividades'!$B$41</f>
        <v>ENSINO FUNDAMENTAL-SALÁRIO EDUCAÇÃO</v>
      </c>
      <c r="D171" s="134"/>
      <c r="E171" s="135"/>
      <c r="F171" s="131">
        <f>'Anexo IV -Projetos e Ativid '!C53</f>
        <v>400000</v>
      </c>
      <c r="G171" s="131">
        <f>'Anexo IV -Projetos e Ativid '!D53</f>
        <v>690000</v>
      </c>
      <c r="H171" s="131">
        <f>'Anexo IV -Projetos e Ativid '!E53</f>
        <v>700000</v>
      </c>
      <c r="I171" s="131">
        <f>'Anexo IV -Projetos e Ativid '!F53</f>
        <v>750000</v>
      </c>
      <c r="J171" s="132">
        <f>SUM(F171:I171)</f>
        <v>2540000</v>
      </c>
    </row>
    <row r="172" spans="1:10" ht="13.5" thickBot="1" x14ac:dyDescent="0.25">
      <c r="A172" s="15"/>
      <c r="B172" s="90"/>
      <c r="C172" s="94"/>
      <c r="D172" s="95"/>
      <c r="E172" s="96"/>
      <c r="F172" s="86"/>
      <c r="G172" s="86"/>
      <c r="H172" s="86"/>
      <c r="I172" s="86"/>
      <c r="J172" s="88"/>
    </row>
    <row r="173" spans="1:10" x14ac:dyDescent="0.2">
      <c r="A173" s="80"/>
      <c r="B173" s="81"/>
      <c r="C173" s="82"/>
      <c r="D173" s="82"/>
      <c r="E173" s="82"/>
      <c r="F173" s="83"/>
      <c r="G173" s="83"/>
      <c r="H173" s="83"/>
      <c r="I173" s="83"/>
      <c r="J173" s="80"/>
    </row>
    <row r="174" spans="1:10" x14ac:dyDescent="0.2">
      <c r="A174" s="80"/>
      <c r="B174" s="81"/>
      <c r="C174" s="82"/>
      <c r="D174" s="82"/>
      <c r="E174" s="82"/>
      <c r="F174" s="83"/>
      <c r="G174" s="83"/>
      <c r="H174" s="83"/>
      <c r="I174" s="83"/>
      <c r="J174" s="80"/>
    </row>
    <row r="175" spans="1:10" ht="13.5" thickBot="1" x14ac:dyDescent="0.25"/>
    <row r="176" spans="1:10" ht="13.5" thickBot="1" x14ac:dyDescent="0.25">
      <c r="A176" s="114" t="s">
        <v>1</v>
      </c>
      <c r="B176" s="114"/>
      <c r="C176" s="115" t="str">
        <f>'[2]Anexo II - Resumo dos Programas'!B13</f>
        <v>Proteção Social Especial</v>
      </c>
      <c r="D176" s="116"/>
      <c r="E176" s="116"/>
      <c r="F176" s="116"/>
      <c r="G176" s="116"/>
      <c r="H176" s="116"/>
      <c r="I176" s="116"/>
      <c r="J176" s="117"/>
    </row>
    <row r="177" spans="1:10" x14ac:dyDescent="0.2">
      <c r="A177" s="114" t="s">
        <v>3</v>
      </c>
      <c r="B177" s="114"/>
      <c r="C177" s="123" t="s">
        <v>23</v>
      </c>
      <c r="D177" s="124"/>
      <c r="E177" s="124"/>
      <c r="F177" s="124"/>
      <c r="G177" s="124"/>
      <c r="H177" s="124"/>
      <c r="I177" s="124"/>
      <c r="J177" s="125"/>
    </row>
    <row r="178" spans="1:10" x14ac:dyDescent="0.2">
      <c r="A178" s="2"/>
      <c r="B178" s="2"/>
      <c r="C178" s="126"/>
      <c r="D178" s="114"/>
      <c r="E178" s="114"/>
      <c r="F178" s="114"/>
      <c r="G178" s="114"/>
      <c r="H178" s="114"/>
      <c r="I178" s="114"/>
      <c r="J178" s="127"/>
    </row>
    <row r="179" spans="1:10" x14ac:dyDescent="0.2">
      <c r="A179" s="2"/>
      <c r="B179" s="2"/>
      <c r="C179" s="126"/>
      <c r="D179" s="114"/>
      <c r="E179" s="114"/>
      <c r="F179" s="114"/>
      <c r="G179" s="114"/>
      <c r="H179" s="114"/>
      <c r="I179" s="114"/>
      <c r="J179" s="127"/>
    </row>
    <row r="180" spans="1:10" x14ac:dyDescent="0.2">
      <c r="A180" s="2"/>
      <c r="B180" s="2"/>
      <c r="C180" s="126"/>
      <c r="D180" s="114"/>
      <c r="E180" s="114"/>
      <c r="F180" s="114"/>
      <c r="G180" s="114"/>
      <c r="H180" s="114"/>
      <c r="I180" s="114"/>
      <c r="J180" s="127"/>
    </row>
    <row r="181" spans="1:10" ht="13.5" thickBot="1" x14ac:dyDescent="0.25">
      <c r="A181" s="2"/>
      <c r="B181" s="2"/>
      <c r="C181" s="128"/>
      <c r="D181" s="129"/>
      <c r="E181" s="129"/>
      <c r="F181" s="129"/>
      <c r="G181" s="129"/>
      <c r="H181" s="129"/>
      <c r="I181" s="129"/>
      <c r="J181" s="130"/>
    </row>
    <row r="182" spans="1:10" x14ac:dyDescent="0.2">
      <c r="A182" s="118" t="s">
        <v>5</v>
      </c>
      <c r="B182" s="119"/>
      <c r="C182" s="119"/>
      <c r="D182" s="119"/>
      <c r="E182" s="3"/>
      <c r="F182" s="4">
        <v>2022</v>
      </c>
      <c r="G182" s="4">
        <v>2023</v>
      </c>
      <c r="H182" s="4">
        <v>2024</v>
      </c>
      <c r="I182" s="4">
        <v>2025</v>
      </c>
      <c r="J182" s="5" t="s">
        <v>6</v>
      </c>
    </row>
    <row r="183" spans="1:10" x14ac:dyDescent="0.2">
      <c r="A183" s="120" t="s">
        <v>7</v>
      </c>
      <c r="B183" s="121"/>
      <c r="C183" s="122"/>
      <c r="D183" s="6"/>
      <c r="E183" s="7"/>
      <c r="F183" s="8">
        <f>F187+F189+F191+F193</f>
        <v>755000</v>
      </c>
      <c r="G183" s="8">
        <f>G187+G189+G191+G193</f>
        <v>765000</v>
      </c>
      <c r="H183" s="8">
        <f>H187+H189+H191+H193</f>
        <v>765000</v>
      </c>
      <c r="I183" s="8">
        <f>I187+I189+I191+I193</f>
        <v>775000</v>
      </c>
      <c r="J183" s="9">
        <f>SUM(F183:I183)</f>
        <v>3060000</v>
      </c>
    </row>
    <row r="184" spans="1:10" x14ac:dyDescent="0.2">
      <c r="A184" s="10"/>
      <c r="B184" s="11"/>
      <c r="C184" s="109"/>
      <c r="D184" s="109"/>
      <c r="E184" s="109"/>
      <c r="F184" s="12"/>
      <c r="G184" s="12"/>
      <c r="H184" s="12"/>
      <c r="I184" s="12"/>
      <c r="J184" s="13"/>
    </row>
    <row r="185" spans="1:10" x14ac:dyDescent="0.2">
      <c r="A185" s="97" t="s">
        <v>8</v>
      </c>
      <c r="B185" s="99" t="s">
        <v>9</v>
      </c>
      <c r="C185" s="101" t="s">
        <v>10</v>
      </c>
      <c r="D185" s="102"/>
      <c r="E185" s="103"/>
      <c r="F185" s="89">
        <f>F182</f>
        <v>2022</v>
      </c>
      <c r="G185" s="89">
        <f>G182</f>
        <v>2023</v>
      </c>
      <c r="H185" s="89">
        <f>H182</f>
        <v>2024</v>
      </c>
      <c r="I185" s="89">
        <f>I182</f>
        <v>2025</v>
      </c>
      <c r="J185" s="107" t="s">
        <v>11</v>
      </c>
    </row>
    <row r="186" spans="1:10" x14ac:dyDescent="0.2">
      <c r="A186" s="98"/>
      <c r="B186" s="100"/>
      <c r="C186" s="104"/>
      <c r="D186" s="105"/>
      <c r="E186" s="106"/>
      <c r="F186" s="90"/>
      <c r="G186" s="90"/>
      <c r="H186" s="90"/>
      <c r="I186" s="90"/>
      <c r="J186" s="108"/>
    </row>
    <row r="187" spans="1:10" x14ac:dyDescent="0.2">
      <c r="A187" s="14" t="s">
        <v>12</v>
      </c>
      <c r="B187" s="89">
        <v>2028</v>
      </c>
      <c r="C187" s="91" t="str">
        <f>'[1]Projetos e Atividades'!$B$34</f>
        <v xml:space="preserve">CONVÊNIO COM ENTIDADES DE ATENDIMENTOS ESPECIALIZADOS </v>
      </c>
      <c r="D187" s="92"/>
      <c r="E187" s="93"/>
      <c r="F187" s="85">
        <f>'Anexo IV -Projetos e Ativid '!C45</f>
        <v>540000</v>
      </c>
      <c r="G187" s="85">
        <f>'Anexo IV -Projetos e Ativid '!D45</f>
        <v>550000</v>
      </c>
      <c r="H187" s="85">
        <f>'Anexo IV -Projetos e Ativid '!E45</f>
        <v>550000</v>
      </c>
      <c r="I187" s="85">
        <f>'Anexo IV -Projetos e Ativid '!F45</f>
        <v>560000</v>
      </c>
      <c r="J187" s="87">
        <f>SUM(F187:I187)</f>
        <v>2200000</v>
      </c>
    </row>
    <row r="188" spans="1:10" ht="13.5" thickBot="1" x14ac:dyDescent="0.25">
      <c r="A188" s="15"/>
      <c r="B188" s="90"/>
      <c r="C188" s="94"/>
      <c r="D188" s="95"/>
      <c r="E188" s="96"/>
      <c r="F188" s="86"/>
      <c r="G188" s="86"/>
      <c r="H188" s="86"/>
      <c r="I188" s="86"/>
      <c r="J188" s="88"/>
    </row>
    <row r="189" spans="1:10" x14ac:dyDescent="0.2">
      <c r="A189" s="14" t="s">
        <v>12</v>
      </c>
      <c r="B189" s="89">
        <f>'[1]Projetos e Atividades'!$A$90</f>
        <v>2080</v>
      </c>
      <c r="C189" s="91" t="str">
        <f>'[1]Projetos e Atividades'!$B$90</f>
        <v xml:space="preserve">CONVÊNIO DE APOIO A PESSOA PORTADORA DE NECESSIDADES ESPECIAIS </v>
      </c>
      <c r="D189" s="92"/>
      <c r="E189" s="93"/>
      <c r="F189" s="85">
        <f>'Anexo IV -Projetos e Ativid '!C109</f>
        <v>35000</v>
      </c>
      <c r="G189" s="85">
        <f>'Anexo IV -Projetos e Ativid '!D109</f>
        <v>35000</v>
      </c>
      <c r="H189" s="85">
        <f>'Anexo IV -Projetos e Ativid '!E109</f>
        <v>35000</v>
      </c>
      <c r="I189" s="85">
        <f>'Anexo IV -Projetos e Ativid '!F109</f>
        <v>35000</v>
      </c>
      <c r="J189" s="87">
        <f>SUM(F189:I189)</f>
        <v>140000</v>
      </c>
    </row>
    <row r="190" spans="1:10" ht="13.5" thickBot="1" x14ac:dyDescent="0.25">
      <c r="A190" s="15"/>
      <c r="B190" s="90"/>
      <c r="C190" s="94"/>
      <c r="D190" s="95"/>
      <c r="E190" s="96"/>
      <c r="F190" s="86"/>
      <c r="G190" s="86"/>
      <c r="H190" s="86"/>
      <c r="I190" s="86"/>
      <c r="J190" s="88"/>
    </row>
    <row r="191" spans="1:10" x14ac:dyDescent="0.2">
      <c r="A191" s="14" t="s">
        <v>12</v>
      </c>
      <c r="B191" s="89">
        <f>'[1]Projetos e Atividades'!$A$33</f>
        <v>2025</v>
      </c>
      <c r="C191" s="91" t="str">
        <f>'[1]Projetos e Atividades'!$B$33</f>
        <v>ATENDIMENTO ESPECIALIZADO NAI</v>
      </c>
      <c r="D191" s="92"/>
      <c r="E191" s="93"/>
      <c r="F191" s="85">
        <f>'Anexo IV -Projetos e Ativid '!C42</f>
        <v>80000</v>
      </c>
      <c r="G191" s="85">
        <f>'Anexo IV -Projetos e Ativid '!D42</f>
        <v>70000</v>
      </c>
      <c r="H191" s="85">
        <f>'Anexo IV -Projetos e Ativid '!E42</f>
        <v>60000</v>
      </c>
      <c r="I191" s="85">
        <f>'Anexo IV -Projetos e Ativid '!F42</f>
        <v>50000</v>
      </c>
      <c r="J191" s="87">
        <f>SUM(F191:I191)</f>
        <v>260000</v>
      </c>
    </row>
    <row r="192" spans="1:10" ht="13.5" thickBot="1" x14ac:dyDescent="0.25">
      <c r="A192" s="15"/>
      <c r="B192" s="90"/>
      <c r="C192" s="94"/>
      <c r="D192" s="95"/>
      <c r="E192" s="96"/>
      <c r="F192" s="86"/>
      <c r="G192" s="86"/>
      <c r="H192" s="86"/>
      <c r="I192" s="86"/>
      <c r="J192" s="88"/>
    </row>
    <row r="193" spans="1:10" x14ac:dyDescent="0.2">
      <c r="A193" s="14" t="s">
        <v>12</v>
      </c>
      <c r="B193" s="89">
        <v>2100</v>
      </c>
      <c r="C193" s="91" t="str">
        <f>'Anexo IV -Projetos e Ativid '!B43</f>
        <v>ATENDIMENTO ESPECIALIZADO NAI FUNDEB</v>
      </c>
      <c r="D193" s="92"/>
      <c r="E193" s="93"/>
      <c r="F193" s="85">
        <f>'Anexo IV -Projetos e Ativid '!C43</f>
        <v>100000</v>
      </c>
      <c r="G193" s="85">
        <f>'Anexo IV -Projetos e Ativid '!D43</f>
        <v>110000</v>
      </c>
      <c r="H193" s="85">
        <f>'Anexo IV -Projetos e Ativid '!E43</f>
        <v>120000</v>
      </c>
      <c r="I193" s="85">
        <f>'Anexo IV -Projetos e Ativid '!F43</f>
        <v>130000</v>
      </c>
      <c r="J193" s="87">
        <f>SUM(F193:I193)</f>
        <v>460000</v>
      </c>
    </row>
    <row r="194" spans="1:10" ht="13.5" thickBot="1" x14ac:dyDescent="0.25">
      <c r="A194" s="15"/>
      <c r="B194" s="90"/>
      <c r="C194" s="94"/>
      <c r="D194" s="95"/>
      <c r="E194" s="96"/>
      <c r="F194" s="86"/>
      <c r="G194" s="86"/>
      <c r="H194" s="86"/>
      <c r="I194" s="86"/>
      <c r="J194" s="88"/>
    </row>
    <row r="195" spans="1:10" ht="13.5" thickBot="1" x14ac:dyDescent="0.25"/>
    <row r="196" spans="1:10" ht="13.5" thickBot="1" x14ac:dyDescent="0.25">
      <c r="A196" s="114" t="s">
        <v>1</v>
      </c>
      <c r="B196" s="114"/>
      <c r="C196" s="115" t="str">
        <f>'[2]Anexo II - Resumo dos Programas'!B14</f>
        <v>Assistência ao Educando</v>
      </c>
      <c r="D196" s="116"/>
      <c r="E196" s="116"/>
      <c r="F196" s="116"/>
      <c r="G196" s="116"/>
      <c r="H196" s="116"/>
      <c r="I196" s="116"/>
      <c r="J196" s="117"/>
    </row>
    <row r="197" spans="1:10" x14ac:dyDescent="0.2">
      <c r="A197" s="114" t="s">
        <v>3</v>
      </c>
      <c r="B197" s="114"/>
      <c r="C197" s="123" t="s">
        <v>24</v>
      </c>
      <c r="D197" s="124"/>
      <c r="E197" s="124"/>
      <c r="F197" s="124"/>
      <c r="G197" s="124"/>
      <c r="H197" s="124"/>
      <c r="I197" s="124"/>
      <c r="J197" s="125"/>
    </row>
    <row r="198" spans="1:10" x14ac:dyDescent="0.2">
      <c r="A198" s="2"/>
      <c r="B198" s="2"/>
      <c r="C198" s="126"/>
      <c r="D198" s="114"/>
      <c r="E198" s="114"/>
      <c r="F198" s="114"/>
      <c r="G198" s="114"/>
      <c r="H198" s="114"/>
      <c r="I198" s="114"/>
      <c r="J198" s="127"/>
    </row>
    <row r="199" spans="1:10" x14ac:dyDescent="0.2">
      <c r="A199" s="2"/>
      <c r="B199" s="2"/>
      <c r="C199" s="126"/>
      <c r="D199" s="114"/>
      <c r="E199" s="114"/>
      <c r="F199" s="114"/>
      <c r="G199" s="114"/>
      <c r="H199" s="114"/>
      <c r="I199" s="114"/>
      <c r="J199" s="127"/>
    </row>
    <row r="200" spans="1:10" x14ac:dyDescent="0.2">
      <c r="A200" s="2"/>
      <c r="B200" s="2"/>
      <c r="C200" s="126"/>
      <c r="D200" s="114"/>
      <c r="E200" s="114"/>
      <c r="F200" s="114"/>
      <c r="G200" s="114"/>
      <c r="H200" s="114"/>
      <c r="I200" s="114"/>
      <c r="J200" s="127"/>
    </row>
    <row r="201" spans="1:10" ht="13.5" thickBot="1" x14ac:dyDescent="0.25">
      <c r="A201" s="2"/>
      <c r="B201" s="2"/>
      <c r="C201" s="128"/>
      <c r="D201" s="129"/>
      <c r="E201" s="129"/>
      <c r="F201" s="129"/>
      <c r="G201" s="129"/>
      <c r="H201" s="129"/>
      <c r="I201" s="129"/>
      <c r="J201" s="130"/>
    </row>
    <row r="202" spans="1:10" x14ac:dyDescent="0.2">
      <c r="A202" s="118" t="s">
        <v>5</v>
      </c>
      <c r="B202" s="119"/>
      <c r="C202" s="119"/>
      <c r="D202" s="119"/>
      <c r="E202" s="3"/>
      <c r="F202" s="4">
        <v>2022</v>
      </c>
      <c r="G202" s="4">
        <v>2023</v>
      </c>
      <c r="H202" s="4">
        <v>2024</v>
      </c>
      <c r="I202" s="4">
        <v>2025</v>
      </c>
      <c r="J202" s="5" t="s">
        <v>6</v>
      </c>
    </row>
    <row r="203" spans="1:10" x14ac:dyDescent="0.2">
      <c r="A203" s="120" t="s">
        <v>7</v>
      </c>
      <c r="B203" s="121"/>
      <c r="C203" s="122"/>
      <c r="D203" s="6"/>
      <c r="E203" s="7"/>
      <c r="F203" s="8">
        <f>F207+F209+F211</f>
        <v>1900000</v>
      </c>
      <c r="G203" s="8">
        <f>G207+G209+G211</f>
        <v>1940000</v>
      </c>
      <c r="H203" s="8">
        <f>H207+H209+H211</f>
        <v>1970000</v>
      </c>
      <c r="I203" s="8">
        <f>I207+I209+I211</f>
        <v>1995000</v>
      </c>
      <c r="J203" s="9">
        <f>SUM(F203:I203)</f>
        <v>7805000</v>
      </c>
    </row>
    <row r="204" spans="1:10" x14ac:dyDescent="0.2">
      <c r="A204" s="10"/>
      <c r="B204" s="11"/>
      <c r="C204" s="109"/>
      <c r="D204" s="109"/>
      <c r="E204" s="109"/>
      <c r="F204" s="12"/>
      <c r="G204" s="12"/>
      <c r="H204" s="12"/>
      <c r="I204" s="12"/>
      <c r="J204" s="13"/>
    </row>
    <row r="205" spans="1:10" x14ac:dyDescent="0.2">
      <c r="A205" s="97" t="s">
        <v>8</v>
      </c>
      <c r="B205" s="99" t="s">
        <v>9</v>
      </c>
      <c r="C205" s="101" t="s">
        <v>10</v>
      </c>
      <c r="D205" s="102"/>
      <c r="E205" s="103"/>
      <c r="F205" s="89">
        <f>F202</f>
        <v>2022</v>
      </c>
      <c r="G205" s="89">
        <f>G202</f>
        <v>2023</v>
      </c>
      <c r="H205" s="89">
        <f>H202</f>
        <v>2024</v>
      </c>
      <c r="I205" s="89">
        <f>I202</f>
        <v>2025</v>
      </c>
      <c r="J205" s="107" t="s">
        <v>11</v>
      </c>
    </row>
    <row r="206" spans="1:10" x14ac:dyDescent="0.2">
      <c r="A206" s="98"/>
      <c r="B206" s="100"/>
      <c r="C206" s="104"/>
      <c r="D206" s="105"/>
      <c r="E206" s="106"/>
      <c r="F206" s="90"/>
      <c r="G206" s="90"/>
      <c r="H206" s="90"/>
      <c r="I206" s="90"/>
      <c r="J206" s="108"/>
    </row>
    <row r="207" spans="1:10" x14ac:dyDescent="0.2">
      <c r="A207" s="14" t="s">
        <v>12</v>
      </c>
      <c r="B207" s="89">
        <v>2026</v>
      </c>
      <c r="C207" s="91" t="str">
        <f>'[1]Projetos e Atividades'!$B$42</f>
        <v xml:space="preserve">SERVIÇOS DE TRANSPORTE ESCOLAR </v>
      </c>
      <c r="D207" s="92"/>
      <c r="E207" s="93"/>
      <c r="F207" s="85">
        <f>'Anexo IV -Projetos e Ativid '!C54</f>
        <v>740000</v>
      </c>
      <c r="G207" s="85">
        <f>'Anexo IV -Projetos e Ativid '!D54</f>
        <v>750000</v>
      </c>
      <c r="H207" s="85">
        <f>'Anexo IV -Projetos e Ativid '!E54</f>
        <v>760000</v>
      </c>
      <c r="I207" s="85">
        <f>'Anexo IV -Projetos e Ativid '!F54</f>
        <v>765000</v>
      </c>
      <c r="J207" s="87">
        <f>SUM(F207:I207)</f>
        <v>3015000</v>
      </c>
    </row>
    <row r="208" spans="1:10" ht="13.5" thickBot="1" x14ac:dyDescent="0.25">
      <c r="A208" s="15"/>
      <c r="B208" s="90"/>
      <c r="C208" s="94"/>
      <c r="D208" s="95"/>
      <c r="E208" s="96"/>
      <c r="F208" s="86"/>
      <c r="G208" s="86"/>
      <c r="H208" s="86"/>
      <c r="I208" s="86"/>
      <c r="J208" s="88"/>
    </row>
    <row r="209" spans="1:10" x14ac:dyDescent="0.2">
      <c r="A209" s="14" t="s">
        <v>12</v>
      </c>
      <c r="B209" s="89">
        <f>'[1]Projetos e Atividades'!$A$43</f>
        <v>2029</v>
      </c>
      <c r="C209" s="91" t="str">
        <f>'[1]Projetos e Atividades'!$B$43</f>
        <v>ALIMENTAÇÃO ESCOLAR ENSINO FUNDAMENTAL</v>
      </c>
      <c r="D209" s="92"/>
      <c r="E209" s="93"/>
      <c r="F209" s="85">
        <f>'Anexo IV -Projetos e Ativid '!C55</f>
        <v>650000</v>
      </c>
      <c r="G209" s="85">
        <f>'Anexo IV -Projetos e Ativid '!D55</f>
        <v>660000</v>
      </c>
      <c r="H209" s="85">
        <f>'Anexo IV -Projetos e Ativid '!E55</f>
        <v>670000</v>
      </c>
      <c r="I209" s="85">
        <f>'Anexo IV -Projetos e Ativid '!F55</f>
        <v>680000</v>
      </c>
      <c r="J209" s="87">
        <f>SUM(F209:I209)</f>
        <v>2660000</v>
      </c>
    </row>
    <row r="210" spans="1:10" ht="13.5" thickBot="1" x14ac:dyDescent="0.25">
      <c r="A210" s="15"/>
      <c r="B210" s="90"/>
      <c r="C210" s="94"/>
      <c r="D210" s="95"/>
      <c r="E210" s="96"/>
      <c r="F210" s="86"/>
      <c r="G210" s="86"/>
      <c r="H210" s="86"/>
      <c r="I210" s="86"/>
      <c r="J210" s="88"/>
    </row>
    <row r="211" spans="1:10" x14ac:dyDescent="0.2">
      <c r="A211" s="14" t="s">
        <v>12</v>
      </c>
      <c r="B211" s="89">
        <f>'[1]Projetos e Atividades'!$A$48</f>
        <v>2034</v>
      </c>
      <c r="C211" s="91" t="str">
        <f>'[1]Projetos e Atividades'!$B$48</f>
        <v>ALIMENTAÇÃO ESCOLAR EDUCAÇÃO INFANTIL</v>
      </c>
      <c r="D211" s="92"/>
      <c r="E211" s="93"/>
      <c r="F211" s="85">
        <f>'Anexo IV -Projetos e Ativid '!C59</f>
        <v>510000</v>
      </c>
      <c r="G211" s="85">
        <f>'Anexo IV -Projetos e Ativid '!D59</f>
        <v>530000</v>
      </c>
      <c r="H211" s="85">
        <f>'Anexo IV -Projetos e Ativid '!E59</f>
        <v>540000</v>
      </c>
      <c r="I211" s="85">
        <f>'Anexo IV -Projetos e Ativid '!F59</f>
        <v>550000</v>
      </c>
      <c r="J211" s="87">
        <f>SUM(F211:I211)</f>
        <v>2130000</v>
      </c>
    </row>
    <row r="212" spans="1:10" ht="13.5" thickBot="1" x14ac:dyDescent="0.25">
      <c r="A212" s="15"/>
      <c r="B212" s="90"/>
      <c r="C212" s="94"/>
      <c r="D212" s="95"/>
      <c r="E212" s="96"/>
      <c r="F212" s="86"/>
      <c r="G212" s="86"/>
      <c r="H212" s="86"/>
      <c r="I212" s="86"/>
      <c r="J212" s="88"/>
    </row>
    <row r="213" spans="1:10" ht="13.5" thickBot="1" x14ac:dyDescent="0.25"/>
    <row r="214" spans="1:10" ht="13.5" thickBot="1" x14ac:dyDescent="0.25">
      <c r="A214" s="114" t="s">
        <v>1</v>
      </c>
      <c r="B214" s="114"/>
      <c r="C214" s="115" t="str">
        <f>'[2]Anexo II - Resumo dos Programas'!B15</f>
        <v>Desenvolvimento da Cultura</v>
      </c>
      <c r="D214" s="116"/>
      <c r="E214" s="116"/>
      <c r="F214" s="116"/>
      <c r="G214" s="116"/>
      <c r="H214" s="116"/>
      <c r="I214" s="116"/>
      <c r="J214" s="117"/>
    </row>
    <row r="215" spans="1:10" x14ac:dyDescent="0.2">
      <c r="A215" s="114" t="s">
        <v>3</v>
      </c>
      <c r="B215" s="114"/>
      <c r="C215" s="123" t="s">
        <v>25</v>
      </c>
      <c r="D215" s="124"/>
      <c r="E215" s="124"/>
      <c r="F215" s="124"/>
      <c r="G215" s="124"/>
      <c r="H215" s="124"/>
      <c r="I215" s="124"/>
      <c r="J215" s="125"/>
    </row>
    <row r="216" spans="1:10" x14ac:dyDescent="0.2">
      <c r="A216" s="2"/>
      <c r="B216" s="2"/>
      <c r="C216" s="126"/>
      <c r="D216" s="114"/>
      <c r="E216" s="114"/>
      <c r="F216" s="114"/>
      <c r="G216" s="114"/>
      <c r="H216" s="114"/>
      <c r="I216" s="114"/>
      <c r="J216" s="127"/>
    </row>
    <row r="217" spans="1:10" x14ac:dyDescent="0.2">
      <c r="A217" s="2"/>
      <c r="B217" s="2"/>
      <c r="C217" s="126"/>
      <c r="D217" s="114"/>
      <c r="E217" s="114"/>
      <c r="F217" s="114"/>
      <c r="G217" s="114"/>
      <c r="H217" s="114"/>
      <c r="I217" s="114"/>
      <c r="J217" s="127"/>
    </row>
    <row r="218" spans="1:10" x14ac:dyDescent="0.2">
      <c r="A218" s="2"/>
      <c r="B218" s="2"/>
      <c r="C218" s="126"/>
      <c r="D218" s="114"/>
      <c r="E218" s="114"/>
      <c r="F218" s="114"/>
      <c r="G218" s="114"/>
      <c r="H218" s="114"/>
      <c r="I218" s="114"/>
      <c r="J218" s="127"/>
    </row>
    <row r="219" spans="1:10" ht="13.5" thickBot="1" x14ac:dyDescent="0.25">
      <c r="A219" s="2"/>
      <c r="B219" s="2"/>
      <c r="C219" s="128"/>
      <c r="D219" s="129"/>
      <c r="E219" s="129"/>
      <c r="F219" s="129"/>
      <c r="G219" s="129"/>
      <c r="H219" s="129"/>
      <c r="I219" s="129"/>
      <c r="J219" s="130"/>
    </row>
    <row r="220" spans="1:10" x14ac:dyDescent="0.2">
      <c r="A220" s="118" t="s">
        <v>5</v>
      </c>
      <c r="B220" s="119"/>
      <c r="C220" s="119"/>
      <c r="D220" s="119"/>
      <c r="E220" s="3"/>
      <c r="F220" s="4">
        <v>2022</v>
      </c>
      <c r="G220" s="4">
        <v>2023</v>
      </c>
      <c r="H220" s="4">
        <v>2024</v>
      </c>
      <c r="I220" s="4">
        <v>2025</v>
      </c>
      <c r="J220" s="5" t="s">
        <v>6</v>
      </c>
    </row>
    <row r="221" spans="1:10" x14ac:dyDescent="0.2">
      <c r="A221" s="120" t="s">
        <v>7</v>
      </c>
      <c r="B221" s="121"/>
      <c r="C221" s="122"/>
      <c r="D221" s="6"/>
      <c r="E221" s="7"/>
      <c r="F221" s="8">
        <f>F225+F227+F229</f>
        <v>480000</v>
      </c>
      <c r="G221" s="8">
        <f>G225+G227+G229</f>
        <v>520000</v>
      </c>
      <c r="H221" s="8">
        <f>H225+H227+H229</f>
        <v>560000</v>
      </c>
      <c r="I221" s="8">
        <f>I225+I227+I229</f>
        <v>600000</v>
      </c>
      <c r="J221" s="9">
        <f>SUM(F221:I221)</f>
        <v>2160000</v>
      </c>
    </row>
    <row r="222" spans="1:10" x14ac:dyDescent="0.2">
      <c r="A222" s="10"/>
      <c r="B222" s="11"/>
      <c r="C222" s="109"/>
      <c r="D222" s="109"/>
      <c r="E222" s="109"/>
      <c r="F222" s="12"/>
      <c r="G222" s="12"/>
      <c r="H222" s="12"/>
      <c r="I222" s="12"/>
      <c r="J222" s="13"/>
    </row>
    <row r="223" spans="1:10" x14ac:dyDescent="0.2">
      <c r="A223" s="97" t="s">
        <v>8</v>
      </c>
      <c r="B223" s="99" t="s">
        <v>9</v>
      </c>
      <c r="C223" s="101" t="s">
        <v>10</v>
      </c>
      <c r="D223" s="102"/>
      <c r="E223" s="103"/>
      <c r="F223" s="89">
        <f>F220</f>
        <v>2022</v>
      </c>
      <c r="G223" s="89">
        <f>G220</f>
        <v>2023</v>
      </c>
      <c r="H223" s="89">
        <f>H220</f>
        <v>2024</v>
      </c>
      <c r="I223" s="89">
        <f>I220</f>
        <v>2025</v>
      </c>
      <c r="J223" s="107" t="s">
        <v>11</v>
      </c>
    </row>
    <row r="224" spans="1:10" x14ac:dyDescent="0.2">
      <c r="A224" s="98"/>
      <c r="B224" s="100"/>
      <c r="C224" s="104"/>
      <c r="D224" s="105"/>
      <c r="E224" s="106"/>
      <c r="F224" s="90"/>
      <c r="G224" s="90"/>
      <c r="H224" s="90"/>
      <c r="I224" s="90"/>
      <c r="J224" s="108"/>
    </row>
    <row r="225" spans="1:10" x14ac:dyDescent="0.2">
      <c r="A225" s="14" t="s">
        <v>12</v>
      </c>
      <c r="B225" s="89">
        <v>2031</v>
      </c>
      <c r="C225" s="91" t="str">
        <f>'[1]Projetos e Atividades'!$B$44</f>
        <v>MANUTENÇÃO DO DEPARTAMENTO DE CULTURA</v>
      </c>
      <c r="D225" s="92"/>
      <c r="E225" s="93"/>
      <c r="F225" s="85">
        <f>'Anexo IV -Projetos e Ativid '!C56</f>
        <v>320000</v>
      </c>
      <c r="G225" s="85">
        <f>'Anexo IV -Projetos e Ativid '!D56</f>
        <v>340000</v>
      </c>
      <c r="H225" s="85">
        <f>'Anexo IV -Projetos e Ativid '!E56</f>
        <v>360000</v>
      </c>
      <c r="I225" s="85">
        <f>'Anexo IV -Projetos e Ativid '!F56</f>
        <v>380000</v>
      </c>
      <c r="J225" s="87">
        <f>SUM(F225:I225)</f>
        <v>1400000</v>
      </c>
    </row>
    <row r="226" spans="1:10" ht="13.5" thickBot="1" x14ac:dyDescent="0.25">
      <c r="A226" s="15"/>
      <c r="B226" s="90"/>
      <c r="C226" s="94"/>
      <c r="D226" s="95"/>
      <c r="E226" s="96"/>
      <c r="F226" s="86"/>
      <c r="G226" s="86"/>
      <c r="H226" s="86"/>
      <c r="I226" s="86"/>
      <c r="J226" s="88"/>
    </row>
    <row r="227" spans="1:10" x14ac:dyDescent="0.2">
      <c r="A227" s="14" t="s">
        <v>12</v>
      </c>
      <c r="B227" s="89">
        <f>'[1]Projetos e Atividades'!$A$45</f>
        <v>2032</v>
      </c>
      <c r="C227" s="91" t="str">
        <f>'[1]Projetos e Atividades'!$B$45</f>
        <v xml:space="preserve"> EVENTOS CULTURAIS</v>
      </c>
      <c r="D227" s="92"/>
      <c r="E227" s="93"/>
      <c r="F227" s="85">
        <f>'Anexo IV -Projetos e Ativid '!C57</f>
        <v>110000</v>
      </c>
      <c r="G227" s="85">
        <f>'Anexo IV -Projetos e Ativid '!D57</f>
        <v>120000</v>
      </c>
      <c r="H227" s="85">
        <f>'Anexo IV -Projetos e Ativid '!E57</f>
        <v>130000</v>
      </c>
      <c r="I227" s="85">
        <f>'Anexo IV -Projetos e Ativid '!F57</f>
        <v>140000</v>
      </c>
      <c r="J227" s="87">
        <f>SUM(F227:I227)</f>
        <v>500000</v>
      </c>
    </row>
    <row r="228" spans="1:10" ht="13.5" thickBot="1" x14ac:dyDescent="0.25">
      <c r="A228" s="15"/>
      <c r="B228" s="90"/>
      <c r="C228" s="94"/>
      <c r="D228" s="95"/>
      <c r="E228" s="96"/>
      <c r="F228" s="86"/>
      <c r="G228" s="86"/>
      <c r="H228" s="86"/>
      <c r="I228" s="86"/>
      <c r="J228" s="88"/>
    </row>
    <row r="229" spans="1:10" x14ac:dyDescent="0.2">
      <c r="A229" s="14" t="s">
        <v>12</v>
      </c>
      <c r="B229" s="89">
        <f>'Anexo IV -Projetos e Ativid '!A61</f>
        <v>2094</v>
      </c>
      <c r="C229" s="91" t="str">
        <f>'Anexo IV -Projetos e Ativid '!B61</f>
        <v>PATRIMÔNIO HISTÓRICO E CULTURAL</v>
      </c>
      <c r="D229" s="92"/>
      <c r="E229" s="93"/>
      <c r="F229" s="85">
        <f>'Anexo IV -Projetos e Ativid '!C61</f>
        <v>50000</v>
      </c>
      <c r="G229" s="85">
        <f>'Anexo IV -Projetos e Ativid '!D61</f>
        <v>60000</v>
      </c>
      <c r="H229" s="85">
        <f>'Anexo IV -Projetos e Ativid '!E61</f>
        <v>70000</v>
      </c>
      <c r="I229" s="85">
        <f>'Anexo IV -Projetos e Ativid '!F61</f>
        <v>80000</v>
      </c>
      <c r="J229" s="87">
        <f>SUM(F229:I229)</f>
        <v>260000</v>
      </c>
    </row>
    <row r="230" spans="1:10" ht="13.5" thickBot="1" x14ac:dyDescent="0.25">
      <c r="A230" s="15"/>
      <c r="B230" s="90"/>
      <c r="C230" s="94"/>
      <c r="D230" s="95"/>
      <c r="E230" s="96"/>
      <c r="F230" s="86"/>
      <c r="G230" s="86"/>
      <c r="H230" s="86"/>
      <c r="I230" s="86"/>
      <c r="J230" s="88"/>
    </row>
    <row r="231" spans="1:10" ht="13.5" thickBot="1" x14ac:dyDescent="0.25"/>
    <row r="232" spans="1:10" ht="13.5" thickBot="1" x14ac:dyDescent="0.25">
      <c r="A232" s="114" t="s">
        <v>1</v>
      </c>
      <c r="B232" s="114"/>
      <c r="C232" s="115" t="str">
        <f>'[2]Anexo II - Resumo dos Programas'!B16</f>
        <v>Promoção do Desporto e Lazer</v>
      </c>
      <c r="D232" s="116"/>
      <c r="E232" s="116"/>
      <c r="F232" s="116"/>
      <c r="G232" s="116"/>
      <c r="H232" s="116"/>
      <c r="I232" s="116"/>
      <c r="J232" s="117"/>
    </row>
    <row r="233" spans="1:10" x14ac:dyDescent="0.2">
      <c r="A233" s="114" t="s">
        <v>3</v>
      </c>
      <c r="B233" s="114"/>
      <c r="C233" s="123" t="s">
        <v>26</v>
      </c>
      <c r="D233" s="124"/>
      <c r="E233" s="124"/>
      <c r="F233" s="124"/>
      <c r="G233" s="124"/>
      <c r="H233" s="124"/>
      <c r="I233" s="124"/>
      <c r="J233" s="125"/>
    </row>
    <row r="234" spans="1:10" x14ac:dyDescent="0.2">
      <c r="A234" s="2"/>
      <c r="B234" s="2"/>
      <c r="C234" s="126"/>
      <c r="D234" s="114"/>
      <c r="E234" s="114"/>
      <c r="F234" s="114"/>
      <c r="G234" s="114"/>
      <c r="H234" s="114"/>
      <c r="I234" s="114"/>
      <c r="J234" s="127"/>
    </row>
    <row r="235" spans="1:10" x14ac:dyDescent="0.2">
      <c r="A235" s="2"/>
      <c r="B235" s="2"/>
      <c r="C235" s="126"/>
      <c r="D235" s="114"/>
      <c r="E235" s="114"/>
      <c r="F235" s="114"/>
      <c r="G235" s="114"/>
      <c r="H235" s="114"/>
      <c r="I235" s="114"/>
      <c r="J235" s="127"/>
    </row>
    <row r="236" spans="1:10" x14ac:dyDescent="0.2">
      <c r="A236" s="2"/>
      <c r="B236" s="2"/>
      <c r="C236" s="126"/>
      <c r="D236" s="114"/>
      <c r="E236" s="114"/>
      <c r="F236" s="114"/>
      <c r="G236" s="114"/>
      <c r="H236" s="114"/>
      <c r="I236" s="114"/>
      <c r="J236" s="127"/>
    </row>
    <row r="237" spans="1:10" ht="13.5" thickBot="1" x14ac:dyDescent="0.25">
      <c r="A237" s="2"/>
      <c r="B237" s="2"/>
      <c r="C237" s="128"/>
      <c r="D237" s="129"/>
      <c r="E237" s="129"/>
      <c r="F237" s="129"/>
      <c r="G237" s="129"/>
      <c r="H237" s="129"/>
      <c r="I237" s="129"/>
      <c r="J237" s="130"/>
    </row>
    <row r="238" spans="1:10" x14ac:dyDescent="0.2">
      <c r="A238" s="118" t="s">
        <v>5</v>
      </c>
      <c r="B238" s="119"/>
      <c r="C238" s="119"/>
      <c r="D238" s="119"/>
      <c r="E238" s="3"/>
      <c r="F238" s="4">
        <v>2022</v>
      </c>
      <c r="G238" s="4">
        <v>2023</v>
      </c>
      <c r="H238" s="4">
        <v>2024</v>
      </c>
      <c r="I238" s="4">
        <v>2025</v>
      </c>
      <c r="J238" s="5" t="s">
        <v>6</v>
      </c>
    </row>
    <row r="239" spans="1:10" x14ac:dyDescent="0.2">
      <c r="A239" s="120" t="s">
        <v>7</v>
      </c>
      <c r="B239" s="121"/>
      <c r="C239" s="122"/>
      <c r="D239" s="6"/>
      <c r="E239" s="7"/>
      <c r="F239" s="8">
        <f>SUM(F243:F248)</f>
        <v>1960000</v>
      </c>
      <c r="G239" s="8">
        <f>SUM(G243:G248)</f>
        <v>2080000</v>
      </c>
      <c r="H239" s="8">
        <f>SUM(H243:H248)</f>
        <v>2190000</v>
      </c>
      <c r="I239" s="8">
        <f>SUM(I243:I248)</f>
        <v>2300000</v>
      </c>
      <c r="J239" s="9">
        <f>SUM(F239:I239)</f>
        <v>8530000</v>
      </c>
    </row>
    <row r="240" spans="1:10" x14ac:dyDescent="0.2">
      <c r="A240" s="10"/>
      <c r="B240" s="11"/>
      <c r="C240" s="109"/>
      <c r="D240" s="109"/>
      <c r="E240" s="109"/>
      <c r="F240" s="12"/>
      <c r="G240" s="12"/>
      <c r="H240" s="12"/>
      <c r="I240" s="12"/>
      <c r="J240" s="13"/>
    </row>
    <row r="241" spans="1:10" x14ac:dyDescent="0.2">
      <c r="A241" s="97" t="s">
        <v>8</v>
      </c>
      <c r="B241" s="99" t="s">
        <v>9</v>
      </c>
      <c r="C241" s="101" t="s">
        <v>10</v>
      </c>
      <c r="D241" s="102"/>
      <c r="E241" s="103"/>
      <c r="F241" s="89">
        <f>F238</f>
        <v>2022</v>
      </c>
      <c r="G241" s="89">
        <f>G238</f>
        <v>2023</v>
      </c>
      <c r="H241" s="89">
        <f>H238</f>
        <v>2024</v>
      </c>
      <c r="I241" s="89">
        <f>I238</f>
        <v>2025</v>
      </c>
      <c r="J241" s="107" t="s">
        <v>11</v>
      </c>
    </row>
    <row r="242" spans="1:10" x14ac:dyDescent="0.2">
      <c r="A242" s="98"/>
      <c r="B242" s="100"/>
      <c r="C242" s="104"/>
      <c r="D242" s="105"/>
      <c r="E242" s="106"/>
      <c r="F242" s="90"/>
      <c r="G242" s="90"/>
      <c r="H242" s="90"/>
      <c r="I242" s="90"/>
      <c r="J242" s="108"/>
    </row>
    <row r="243" spans="1:10" x14ac:dyDescent="0.2">
      <c r="A243" s="14" t="s">
        <v>12</v>
      </c>
      <c r="B243" s="89">
        <f>'[1]Projetos e Atividades'!$A$46</f>
        <v>2033</v>
      </c>
      <c r="C243" s="91" t="str">
        <f>'[1]Projetos e Atividades'!$B$46</f>
        <v>MANUTENÇÃO DO DEPARTAMENTO DE DESPORTO</v>
      </c>
      <c r="D243" s="92"/>
      <c r="E243" s="93"/>
      <c r="F243" s="85">
        <f>'Anexo IV -Projetos e Ativid '!C58</f>
        <v>610000</v>
      </c>
      <c r="G243" s="85">
        <f>'Anexo IV -Projetos e Ativid '!D58</f>
        <v>630000</v>
      </c>
      <c r="H243" s="85">
        <f>'Anexo IV -Projetos e Ativid '!E58</f>
        <v>640000</v>
      </c>
      <c r="I243" s="85">
        <f>'Anexo IV -Projetos e Ativid '!F58</f>
        <v>650000</v>
      </c>
      <c r="J243" s="87">
        <f>SUM(F243:I243)</f>
        <v>2530000</v>
      </c>
    </row>
    <row r="244" spans="1:10" ht="13.5" thickBot="1" x14ac:dyDescent="0.25">
      <c r="A244" s="15"/>
      <c r="B244" s="90"/>
      <c r="C244" s="94"/>
      <c r="D244" s="95"/>
      <c r="E244" s="96"/>
      <c r="F244" s="86"/>
      <c r="G244" s="86"/>
      <c r="H244" s="86"/>
      <c r="I244" s="86"/>
      <c r="J244" s="88"/>
    </row>
    <row r="245" spans="1:10" x14ac:dyDescent="0.2">
      <c r="A245" s="14" t="s">
        <v>12</v>
      </c>
      <c r="B245" s="89">
        <f>'[1]Projetos e Atividades'!$A$49</f>
        <v>2040</v>
      </c>
      <c r="C245" s="91" t="str">
        <f>'[1]Projetos e Atividades'!$B$49</f>
        <v>PROGRAMA LAZER UNINDO GERAÇÕES + PROJETOS ESPECIAIS</v>
      </c>
      <c r="D245" s="92"/>
      <c r="E245" s="93"/>
      <c r="F245" s="85">
        <f>'Anexo IV -Projetos e Ativid '!C60</f>
        <v>1200000</v>
      </c>
      <c r="G245" s="85">
        <f>'Anexo IV -Projetos e Ativid '!D60</f>
        <v>1300000</v>
      </c>
      <c r="H245" s="85">
        <f>'Anexo IV -Projetos e Ativid '!E60</f>
        <v>1400000</v>
      </c>
      <c r="I245" s="85">
        <f>'Anexo IV -Projetos e Ativid '!F60</f>
        <v>1500000</v>
      </c>
      <c r="J245" s="87">
        <f>SUM(F245:I245)</f>
        <v>5400000</v>
      </c>
    </row>
    <row r="246" spans="1:10" ht="13.5" thickBot="1" x14ac:dyDescent="0.25">
      <c r="A246" s="15"/>
      <c r="B246" s="90"/>
      <c r="C246" s="94"/>
      <c r="D246" s="95"/>
      <c r="E246" s="96"/>
      <c r="F246" s="86"/>
      <c r="G246" s="86"/>
      <c r="H246" s="86"/>
      <c r="I246" s="86"/>
      <c r="J246" s="88"/>
    </row>
    <row r="247" spans="1:10" x14ac:dyDescent="0.2">
      <c r="A247" s="14" t="s">
        <v>12</v>
      </c>
      <c r="B247" s="89">
        <v>2101</v>
      </c>
      <c r="C247" s="91" t="str">
        <f>'Anexo IV -Projetos e Ativid '!B65</f>
        <v>MANUTENÇÃO DE PRAÇAS</v>
      </c>
      <c r="D247" s="92"/>
      <c r="E247" s="93"/>
      <c r="F247" s="85">
        <f>'Anexo IV -Projetos e Ativid '!C65</f>
        <v>150000</v>
      </c>
      <c r="G247" s="85">
        <f>'Anexo IV -Projetos e Ativid '!D65</f>
        <v>150000</v>
      </c>
      <c r="H247" s="85">
        <f>'Anexo IV -Projetos e Ativid '!E65</f>
        <v>150000</v>
      </c>
      <c r="I247" s="85">
        <f>'Anexo IV -Projetos e Ativid '!F65</f>
        <v>150000</v>
      </c>
      <c r="J247" s="87">
        <f>SUM(F247:I247)</f>
        <v>600000</v>
      </c>
    </row>
    <row r="248" spans="1:10" ht="13.5" thickBot="1" x14ac:dyDescent="0.25">
      <c r="A248" s="15"/>
      <c r="B248" s="90"/>
      <c r="C248" s="94"/>
      <c r="D248" s="95"/>
      <c r="E248" s="96"/>
      <c r="F248" s="86"/>
      <c r="G248" s="86"/>
      <c r="H248" s="86"/>
      <c r="I248" s="86"/>
      <c r="J248" s="88"/>
    </row>
    <row r="249" spans="1:10" ht="13.5" thickBot="1" x14ac:dyDescent="0.25"/>
    <row r="250" spans="1:10" ht="13.5" thickBot="1" x14ac:dyDescent="0.25">
      <c r="A250" s="114" t="s">
        <v>1</v>
      </c>
      <c r="B250" s="114"/>
      <c r="C250" s="115" t="str">
        <f>[1]Programas!$B$18</f>
        <v>Mobilidade Urbana</v>
      </c>
      <c r="D250" s="116"/>
      <c r="E250" s="116"/>
      <c r="F250" s="116"/>
      <c r="G250" s="116"/>
      <c r="H250" s="116"/>
      <c r="I250" s="116"/>
      <c r="J250" s="117"/>
    </row>
    <row r="251" spans="1:10" x14ac:dyDescent="0.2">
      <c r="A251" s="114" t="s">
        <v>3</v>
      </c>
      <c r="B251" s="114"/>
      <c r="C251" s="123" t="s">
        <v>27</v>
      </c>
      <c r="D251" s="124"/>
      <c r="E251" s="124"/>
      <c r="F251" s="124"/>
      <c r="G251" s="124"/>
      <c r="H251" s="124"/>
      <c r="I251" s="124"/>
      <c r="J251" s="125"/>
    </row>
    <row r="252" spans="1:10" x14ac:dyDescent="0.2">
      <c r="A252" s="2"/>
      <c r="B252" s="2"/>
      <c r="C252" s="126"/>
      <c r="D252" s="114"/>
      <c r="E252" s="114"/>
      <c r="F252" s="114"/>
      <c r="G252" s="114"/>
      <c r="H252" s="114"/>
      <c r="I252" s="114"/>
      <c r="J252" s="127"/>
    </row>
    <row r="253" spans="1:10" x14ac:dyDescent="0.2">
      <c r="A253" s="2"/>
      <c r="B253" s="2"/>
      <c r="C253" s="126"/>
      <c r="D253" s="114"/>
      <c r="E253" s="114"/>
      <c r="F253" s="114"/>
      <c r="G253" s="114"/>
      <c r="H253" s="114"/>
      <c r="I253" s="114"/>
      <c r="J253" s="127"/>
    </row>
    <row r="254" spans="1:10" x14ac:dyDescent="0.2">
      <c r="A254" s="2"/>
      <c r="B254" s="2"/>
      <c r="C254" s="126"/>
      <c r="D254" s="114"/>
      <c r="E254" s="114"/>
      <c r="F254" s="114"/>
      <c r="G254" s="114"/>
      <c r="H254" s="114"/>
      <c r="I254" s="114"/>
      <c r="J254" s="127"/>
    </row>
    <row r="255" spans="1:10" ht="13.5" thickBot="1" x14ac:dyDescent="0.25">
      <c r="A255" s="2"/>
      <c r="B255" s="2"/>
      <c r="C255" s="128"/>
      <c r="D255" s="129"/>
      <c r="E255" s="129"/>
      <c r="F255" s="129"/>
      <c r="G255" s="129"/>
      <c r="H255" s="129"/>
      <c r="I255" s="129"/>
      <c r="J255" s="130"/>
    </row>
    <row r="256" spans="1:10" x14ac:dyDescent="0.2">
      <c r="A256" s="118" t="s">
        <v>5</v>
      </c>
      <c r="B256" s="119"/>
      <c r="C256" s="119"/>
      <c r="D256" s="119"/>
      <c r="E256" s="3"/>
      <c r="F256" s="4">
        <v>2022</v>
      </c>
      <c r="G256" s="4">
        <v>2023</v>
      </c>
      <c r="H256" s="4">
        <v>2024</v>
      </c>
      <c r="I256" s="4">
        <v>2025</v>
      </c>
      <c r="J256" s="5" t="s">
        <v>6</v>
      </c>
    </row>
    <row r="257" spans="1:10" x14ac:dyDescent="0.2">
      <c r="A257" s="120" t="s">
        <v>7</v>
      </c>
      <c r="B257" s="121"/>
      <c r="C257" s="122"/>
      <c r="D257" s="6"/>
      <c r="E257" s="7"/>
      <c r="F257" s="8">
        <f>F261+F263+F265</f>
        <v>2500000</v>
      </c>
      <c r="G257" s="8">
        <f>G261+G263+G265</f>
        <v>2500000</v>
      </c>
      <c r="H257" s="8">
        <f>H261+H263+H265</f>
        <v>3000000</v>
      </c>
      <c r="I257" s="8">
        <f>I261+I263+I265</f>
        <v>2500000</v>
      </c>
      <c r="J257" s="9">
        <f>SUM(F257:I257)</f>
        <v>10500000</v>
      </c>
    </row>
    <row r="258" spans="1:10" x14ac:dyDescent="0.2">
      <c r="A258" s="10"/>
      <c r="B258" s="11"/>
      <c r="C258" s="109"/>
      <c r="D258" s="109"/>
      <c r="E258" s="109"/>
      <c r="F258" s="12"/>
      <c r="G258" s="12"/>
      <c r="H258" s="12"/>
      <c r="I258" s="12"/>
      <c r="J258" s="13"/>
    </row>
    <row r="259" spans="1:10" x14ac:dyDescent="0.2">
      <c r="A259" s="97" t="s">
        <v>8</v>
      </c>
      <c r="B259" s="99" t="s">
        <v>9</v>
      </c>
      <c r="C259" s="101" t="s">
        <v>10</v>
      </c>
      <c r="D259" s="102"/>
      <c r="E259" s="103"/>
      <c r="F259" s="89">
        <f>F256</f>
        <v>2022</v>
      </c>
      <c r="G259" s="89">
        <f>G256</f>
        <v>2023</v>
      </c>
      <c r="H259" s="89">
        <f>H256</f>
        <v>2024</v>
      </c>
      <c r="I259" s="89">
        <f>I256</f>
        <v>2025</v>
      </c>
      <c r="J259" s="107" t="s">
        <v>11</v>
      </c>
    </row>
    <row r="260" spans="1:10" x14ac:dyDescent="0.2">
      <c r="A260" s="98"/>
      <c r="B260" s="100"/>
      <c r="C260" s="104"/>
      <c r="D260" s="105"/>
      <c r="E260" s="106"/>
      <c r="F260" s="90"/>
      <c r="G260" s="90"/>
      <c r="H260" s="90"/>
      <c r="I260" s="90"/>
      <c r="J260" s="108"/>
    </row>
    <row r="261" spans="1:10" x14ac:dyDescent="0.2">
      <c r="A261" s="14" t="s">
        <v>12</v>
      </c>
      <c r="B261" s="89">
        <f>'[1]Projetos e Atividades'!$A$54</f>
        <v>2042</v>
      </c>
      <c r="C261" s="91" t="str">
        <f>'[1]Projetos e Atividades'!$B$54</f>
        <v>PAVIMENTAÇÃO DE RUAS</v>
      </c>
      <c r="D261" s="92"/>
      <c r="E261" s="93"/>
      <c r="F261" s="85">
        <f>'Anexo IV -Projetos e Ativid '!C70</f>
        <v>1500000</v>
      </c>
      <c r="G261" s="85">
        <f>'Anexo IV -Projetos e Ativid '!D70</f>
        <v>1500000</v>
      </c>
      <c r="H261" s="85">
        <f>'Anexo IV -Projetos e Ativid '!E70</f>
        <v>2000000</v>
      </c>
      <c r="I261" s="85">
        <f>'Anexo IV -Projetos e Ativid '!F70</f>
        <v>1500000</v>
      </c>
      <c r="J261" s="87">
        <f>SUM(F261:I261)</f>
        <v>6500000</v>
      </c>
    </row>
    <row r="262" spans="1:10" ht="13.5" thickBot="1" x14ac:dyDescent="0.25">
      <c r="A262" s="15"/>
      <c r="B262" s="90"/>
      <c r="C262" s="94"/>
      <c r="D262" s="95"/>
      <c r="E262" s="96"/>
      <c r="F262" s="86"/>
      <c r="G262" s="86"/>
      <c r="H262" s="86"/>
      <c r="I262" s="86"/>
      <c r="J262" s="88"/>
    </row>
    <row r="263" spans="1:10" x14ac:dyDescent="0.2">
      <c r="A263" s="14" t="s">
        <v>12</v>
      </c>
      <c r="B263" s="89">
        <f>'[1]Projetos e Atividades'!$A$56</f>
        <v>2045</v>
      </c>
      <c r="C263" s="91" t="str">
        <f>'[1]Projetos e Atividades'!$B$56</f>
        <v xml:space="preserve">CONSERVAÇÃO E ABERTURA DE VIAS URBANAS E RURAIS </v>
      </c>
      <c r="D263" s="92"/>
      <c r="E263" s="93"/>
      <c r="F263" s="85">
        <f>'Anexo IV -Projetos e Ativid '!C72</f>
        <v>1000000</v>
      </c>
      <c r="G263" s="85">
        <f>'Anexo IV -Projetos e Ativid '!D72</f>
        <v>1000000</v>
      </c>
      <c r="H263" s="85">
        <f>'Anexo IV -Projetos e Ativid '!E72</f>
        <v>1000000</v>
      </c>
      <c r="I263" s="85">
        <f>'Anexo IV -Projetos e Ativid '!F72</f>
        <v>1000000</v>
      </c>
      <c r="J263" s="87">
        <f>SUM(F263:I263)</f>
        <v>4000000</v>
      </c>
    </row>
    <row r="264" spans="1:10" ht="13.5" thickBot="1" x14ac:dyDescent="0.25">
      <c r="A264" s="15"/>
      <c r="B264" s="90"/>
      <c r="C264" s="94"/>
      <c r="D264" s="95"/>
      <c r="E264" s="96"/>
      <c r="F264" s="86"/>
      <c r="G264" s="86"/>
      <c r="H264" s="86"/>
      <c r="I264" s="86"/>
      <c r="J264" s="88"/>
    </row>
    <row r="265" spans="1:10" ht="13.5" thickBot="1" x14ac:dyDescent="0.25"/>
    <row r="266" spans="1:10" ht="13.5" thickBot="1" x14ac:dyDescent="0.25">
      <c r="A266" s="114" t="s">
        <v>1</v>
      </c>
      <c r="B266" s="114"/>
      <c r="C266" s="115" t="str">
        <f>'[2]Anexo II - Resumo dos Programas'!B18</f>
        <v>Melhoria das Vias Urbanas</v>
      </c>
      <c r="D266" s="116"/>
      <c r="E266" s="116"/>
      <c r="F266" s="116"/>
      <c r="G266" s="116"/>
      <c r="H266" s="116"/>
      <c r="I266" s="116"/>
      <c r="J266" s="117"/>
    </row>
    <row r="267" spans="1:10" x14ac:dyDescent="0.2">
      <c r="A267" s="114" t="s">
        <v>3</v>
      </c>
      <c r="B267" s="114"/>
      <c r="C267" s="123" t="s">
        <v>28</v>
      </c>
      <c r="D267" s="124"/>
      <c r="E267" s="124"/>
      <c r="F267" s="124"/>
      <c r="G267" s="124"/>
      <c r="H267" s="124"/>
      <c r="I267" s="124"/>
      <c r="J267" s="125"/>
    </row>
    <row r="268" spans="1:10" x14ac:dyDescent="0.2">
      <c r="A268" s="2"/>
      <c r="B268" s="2"/>
      <c r="C268" s="126"/>
      <c r="D268" s="114"/>
      <c r="E268" s="114"/>
      <c r="F268" s="114"/>
      <c r="G268" s="114"/>
      <c r="H268" s="114"/>
      <c r="I268" s="114"/>
      <c r="J268" s="127"/>
    </row>
    <row r="269" spans="1:10" x14ac:dyDescent="0.2">
      <c r="A269" s="2"/>
      <c r="B269" s="2"/>
      <c r="C269" s="126"/>
      <c r="D269" s="114"/>
      <c r="E269" s="114"/>
      <c r="F269" s="114"/>
      <c r="G269" s="114"/>
      <c r="H269" s="114"/>
      <c r="I269" s="114"/>
      <c r="J269" s="127"/>
    </row>
    <row r="270" spans="1:10" x14ac:dyDescent="0.2">
      <c r="A270" s="2"/>
      <c r="B270" s="2"/>
      <c r="C270" s="126"/>
      <c r="D270" s="114"/>
      <c r="E270" s="114"/>
      <c r="F270" s="114"/>
      <c r="G270" s="114"/>
      <c r="H270" s="114"/>
      <c r="I270" s="114"/>
      <c r="J270" s="127"/>
    </row>
    <row r="271" spans="1:10" ht="13.5" thickBot="1" x14ac:dyDescent="0.25">
      <c r="A271" s="2"/>
      <c r="B271" s="2"/>
      <c r="C271" s="128"/>
      <c r="D271" s="129"/>
      <c r="E271" s="129"/>
      <c r="F271" s="129"/>
      <c r="G271" s="129"/>
      <c r="H271" s="129"/>
      <c r="I271" s="129"/>
      <c r="J271" s="130"/>
    </row>
    <row r="272" spans="1:10" x14ac:dyDescent="0.2">
      <c r="A272" s="118" t="s">
        <v>5</v>
      </c>
      <c r="B272" s="119"/>
      <c r="C272" s="119"/>
      <c r="D272" s="119"/>
      <c r="E272" s="3"/>
      <c r="F272" s="4">
        <v>2022</v>
      </c>
      <c r="G272" s="4">
        <v>2023</v>
      </c>
      <c r="H272" s="4">
        <v>2024</v>
      </c>
      <c r="I272" s="4">
        <v>2025</v>
      </c>
      <c r="J272" s="5" t="s">
        <v>6</v>
      </c>
    </row>
    <row r="273" spans="1:10" x14ac:dyDescent="0.2">
      <c r="A273" s="120" t="s">
        <v>7</v>
      </c>
      <c r="B273" s="121"/>
      <c r="C273" s="122"/>
      <c r="D273" s="6"/>
      <c r="E273" s="7"/>
      <c r="F273" s="8">
        <f>F277+F279+F281+F283</f>
        <v>2500000</v>
      </c>
      <c r="G273" s="8">
        <f>G277+G279+G281+G283</f>
        <v>1500000</v>
      </c>
      <c r="H273" s="8">
        <f>H277+H279+H281+H283</f>
        <v>1300000</v>
      </c>
      <c r="I273" s="8">
        <f>I277+I279+I281+I283</f>
        <v>1064000</v>
      </c>
      <c r="J273" s="9">
        <f>SUM(F273:I273)</f>
        <v>6364000</v>
      </c>
    </row>
    <row r="274" spans="1:10" x14ac:dyDescent="0.2">
      <c r="A274" s="10"/>
      <c r="B274" s="11"/>
      <c r="C274" s="109"/>
      <c r="D274" s="109"/>
      <c r="E274" s="109"/>
      <c r="F274" s="12"/>
      <c r="G274" s="12"/>
      <c r="H274" s="12"/>
      <c r="I274" s="12"/>
      <c r="J274" s="13"/>
    </row>
    <row r="275" spans="1:10" x14ac:dyDescent="0.2">
      <c r="A275" s="97" t="s">
        <v>8</v>
      </c>
      <c r="B275" s="99" t="s">
        <v>9</v>
      </c>
      <c r="C275" s="101" t="s">
        <v>10</v>
      </c>
      <c r="D275" s="102"/>
      <c r="E275" s="103"/>
      <c r="F275" s="89">
        <f>F272</f>
        <v>2022</v>
      </c>
      <c r="G275" s="89">
        <f>G272</f>
        <v>2023</v>
      </c>
      <c r="H275" s="89">
        <f>H272</f>
        <v>2024</v>
      </c>
      <c r="I275" s="89">
        <f>I272</f>
        <v>2025</v>
      </c>
      <c r="J275" s="107" t="s">
        <v>11</v>
      </c>
    </row>
    <row r="276" spans="1:10" x14ac:dyDescent="0.2">
      <c r="A276" s="98"/>
      <c r="B276" s="100"/>
      <c r="C276" s="104"/>
      <c r="D276" s="105"/>
      <c r="E276" s="106"/>
      <c r="F276" s="90"/>
      <c r="G276" s="90"/>
      <c r="H276" s="90"/>
      <c r="I276" s="90"/>
      <c r="J276" s="108"/>
    </row>
    <row r="277" spans="1:10" x14ac:dyDescent="0.2">
      <c r="A277" s="14" t="s">
        <v>12</v>
      </c>
      <c r="B277" s="89">
        <f>'[1]Projetos e Atividades'!$A$55</f>
        <v>2044</v>
      </c>
      <c r="C277" s="91" t="str">
        <f>'[1]Projetos e Atividades'!$B$55</f>
        <v xml:space="preserve">MELHORIAS E MANUTENÇÃO DA ILUMINAÇÃO PÚBLICA </v>
      </c>
      <c r="D277" s="92"/>
      <c r="E277" s="93"/>
      <c r="F277" s="85">
        <f>'Anexo IV -Projetos e Ativid '!C71</f>
        <v>2000000</v>
      </c>
      <c r="G277" s="85">
        <f>'Anexo IV -Projetos e Ativid '!D71</f>
        <v>1000000</v>
      </c>
      <c r="H277" s="85">
        <f>'Anexo IV -Projetos e Ativid '!E71</f>
        <v>800000</v>
      </c>
      <c r="I277" s="85">
        <f>'Anexo IV -Projetos e Ativid '!F71</f>
        <v>600000</v>
      </c>
      <c r="J277" s="87">
        <f>SUM(F277:I277)</f>
        <v>4400000</v>
      </c>
    </row>
    <row r="278" spans="1:10" ht="13.5" thickBot="1" x14ac:dyDescent="0.25">
      <c r="A278" s="15"/>
      <c r="B278" s="90"/>
      <c r="C278" s="94"/>
      <c r="D278" s="95"/>
      <c r="E278" s="96"/>
      <c r="F278" s="86"/>
      <c r="G278" s="86"/>
      <c r="H278" s="86"/>
      <c r="I278" s="86"/>
      <c r="J278" s="88"/>
    </row>
    <row r="279" spans="1:10" x14ac:dyDescent="0.2">
      <c r="A279" s="14" t="s">
        <v>12</v>
      </c>
      <c r="B279" s="89">
        <f>'[1]Projetos e Atividades'!$A$57</f>
        <v>2046</v>
      </c>
      <c r="C279" s="91" t="str">
        <f>'Anexo IV -Projetos e Ativid '!B73</f>
        <v xml:space="preserve">CONSTRUÇÃO E REVITALIZAÇÃO DE  LOGRADOUROS PÚBLICOS </v>
      </c>
      <c r="D279" s="92"/>
      <c r="E279" s="93"/>
      <c r="F279" s="85">
        <f>'Anexo IV -Projetos e Ativid '!C73</f>
        <v>150000</v>
      </c>
      <c r="G279" s="85">
        <f>'Anexo IV -Projetos e Ativid '!D73</f>
        <v>150000</v>
      </c>
      <c r="H279" s="85">
        <f>'Anexo IV -Projetos e Ativid '!E73</f>
        <v>150000</v>
      </c>
      <c r="I279" s="85">
        <f>'Anexo IV -Projetos e Ativid '!F73</f>
        <v>150000</v>
      </c>
      <c r="J279" s="87">
        <f>SUM(F279:I279)</f>
        <v>600000</v>
      </c>
    </row>
    <row r="280" spans="1:10" ht="13.5" thickBot="1" x14ac:dyDescent="0.25">
      <c r="A280" s="15"/>
      <c r="B280" s="90"/>
      <c r="C280" s="94"/>
      <c r="D280" s="95"/>
      <c r="E280" s="96"/>
      <c r="F280" s="86"/>
      <c r="G280" s="86"/>
      <c r="H280" s="86"/>
      <c r="I280" s="86"/>
      <c r="J280" s="88"/>
    </row>
    <row r="281" spans="1:10" x14ac:dyDescent="0.2">
      <c r="A281" s="14" t="s">
        <v>12</v>
      </c>
      <c r="B281" s="89">
        <f>'[1]Projetos e Atividades'!$A$58</f>
        <v>2047</v>
      </c>
      <c r="C281" s="91" t="str">
        <f>'Anexo IV -Projetos e Ativid '!B74</f>
        <v xml:space="preserve">MELHORIA NO SERVIÇO DE LIMPEZA PÚBLICA </v>
      </c>
      <c r="D281" s="92"/>
      <c r="E281" s="93"/>
      <c r="F281" s="85">
        <f>'Anexo IV -Projetos e Ativid '!C74</f>
        <v>250000</v>
      </c>
      <c r="G281" s="85">
        <f>'Anexo IV -Projetos e Ativid '!D74</f>
        <v>250000</v>
      </c>
      <c r="H281" s="85">
        <f>'Anexo IV -Projetos e Ativid '!E74</f>
        <v>250000</v>
      </c>
      <c r="I281" s="85">
        <f>'Anexo IV -Projetos e Ativid '!F74</f>
        <v>250000</v>
      </c>
      <c r="J281" s="87">
        <f>SUM(F281:I281)</f>
        <v>1000000</v>
      </c>
    </row>
    <row r="282" spans="1:10" ht="13.5" thickBot="1" x14ac:dyDescent="0.25">
      <c r="A282" s="15"/>
      <c r="B282" s="90"/>
      <c r="C282" s="94"/>
      <c r="D282" s="95"/>
      <c r="E282" s="96"/>
      <c r="F282" s="86"/>
      <c r="G282" s="86"/>
      <c r="H282" s="86"/>
      <c r="I282" s="86"/>
      <c r="J282" s="88"/>
    </row>
    <row r="283" spans="1:10" x14ac:dyDescent="0.2">
      <c r="A283" s="14" t="s">
        <v>15</v>
      </c>
      <c r="B283" s="89">
        <f>'[1]Projetos e Atividades'!$A$59</f>
        <v>3012</v>
      </c>
      <c r="C283" s="91" t="str">
        <f>'[1]Projetos e Atividades'!$B$59</f>
        <v xml:space="preserve">DRENAGEM URBANA </v>
      </c>
      <c r="D283" s="92"/>
      <c r="E283" s="93"/>
      <c r="F283" s="85">
        <f>'Anexo IV -Projetos e Ativid '!C75</f>
        <v>100000</v>
      </c>
      <c r="G283" s="85">
        <f>'Anexo IV -Projetos e Ativid '!D75</f>
        <v>100000</v>
      </c>
      <c r="H283" s="85">
        <f>'Anexo IV -Projetos e Ativid '!E75</f>
        <v>100000</v>
      </c>
      <c r="I283" s="85">
        <f>'Anexo IV -Projetos e Ativid '!F75</f>
        <v>64000</v>
      </c>
      <c r="J283" s="87">
        <f>SUM(F283:I283)</f>
        <v>364000</v>
      </c>
    </row>
    <row r="284" spans="1:10" ht="13.5" thickBot="1" x14ac:dyDescent="0.25">
      <c r="A284" s="15"/>
      <c r="B284" s="90"/>
      <c r="C284" s="94"/>
      <c r="D284" s="95"/>
      <c r="E284" s="96"/>
      <c r="F284" s="86"/>
      <c r="G284" s="86"/>
      <c r="H284" s="86"/>
      <c r="I284" s="86"/>
      <c r="J284" s="88"/>
    </row>
    <row r="285" spans="1:10" ht="13.5" thickBot="1" x14ac:dyDescent="0.25"/>
    <row r="286" spans="1:10" ht="13.5" thickBot="1" x14ac:dyDescent="0.25">
      <c r="A286" s="114" t="s">
        <v>1</v>
      </c>
      <c r="B286" s="114"/>
      <c r="C286" s="115" t="str">
        <f>'[2]Anexo II - Resumo dos Programas'!B19</f>
        <v>Gestão Ambiental</v>
      </c>
      <c r="D286" s="116"/>
      <c r="E286" s="116"/>
      <c r="F286" s="116"/>
      <c r="G286" s="116"/>
      <c r="H286" s="116"/>
      <c r="I286" s="116"/>
      <c r="J286" s="117"/>
    </row>
    <row r="287" spans="1:10" x14ac:dyDescent="0.2">
      <c r="A287" s="114" t="s">
        <v>3</v>
      </c>
      <c r="B287" s="114"/>
      <c r="C287" s="123" t="s">
        <v>29</v>
      </c>
      <c r="D287" s="124"/>
      <c r="E287" s="124"/>
      <c r="F287" s="124"/>
      <c r="G287" s="124"/>
      <c r="H287" s="124"/>
      <c r="I287" s="124"/>
      <c r="J287" s="125"/>
    </row>
    <row r="288" spans="1:10" x14ac:dyDescent="0.2">
      <c r="A288" s="2"/>
      <c r="B288" s="2"/>
      <c r="C288" s="126"/>
      <c r="D288" s="114"/>
      <c r="E288" s="114"/>
      <c r="F288" s="114"/>
      <c r="G288" s="114"/>
      <c r="H288" s="114"/>
      <c r="I288" s="114"/>
      <c r="J288" s="127"/>
    </row>
    <row r="289" spans="1:10" x14ac:dyDescent="0.2">
      <c r="A289" s="2"/>
      <c r="B289" s="2"/>
      <c r="C289" s="126"/>
      <c r="D289" s="114"/>
      <c r="E289" s="114"/>
      <c r="F289" s="114"/>
      <c r="G289" s="114"/>
      <c r="H289" s="114"/>
      <c r="I289" s="114"/>
      <c r="J289" s="127"/>
    </row>
    <row r="290" spans="1:10" x14ac:dyDescent="0.2">
      <c r="A290" s="2"/>
      <c r="B290" s="2"/>
      <c r="C290" s="126"/>
      <c r="D290" s="114"/>
      <c r="E290" s="114"/>
      <c r="F290" s="114"/>
      <c r="G290" s="114"/>
      <c r="H290" s="114"/>
      <c r="I290" s="114"/>
      <c r="J290" s="127"/>
    </row>
    <row r="291" spans="1:10" ht="13.5" thickBot="1" x14ac:dyDescent="0.25">
      <c r="A291" s="2"/>
      <c r="B291" s="2"/>
      <c r="C291" s="128"/>
      <c r="D291" s="129"/>
      <c r="E291" s="129"/>
      <c r="F291" s="129"/>
      <c r="G291" s="129"/>
      <c r="H291" s="129"/>
      <c r="I291" s="129"/>
      <c r="J291" s="130"/>
    </row>
    <row r="292" spans="1:10" x14ac:dyDescent="0.2">
      <c r="A292" s="118" t="s">
        <v>5</v>
      </c>
      <c r="B292" s="119"/>
      <c r="C292" s="119"/>
      <c r="D292" s="119"/>
      <c r="E292" s="3"/>
      <c r="F292" s="4">
        <v>2022</v>
      </c>
      <c r="G292" s="4">
        <v>2023</v>
      </c>
      <c r="H292" s="4">
        <v>2024</v>
      </c>
      <c r="I292" s="4">
        <v>2025</v>
      </c>
      <c r="J292" s="5" t="s">
        <v>6</v>
      </c>
    </row>
    <row r="293" spans="1:10" x14ac:dyDescent="0.2">
      <c r="A293" s="120" t="s">
        <v>7</v>
      </c>
      <c r="B293" s="121"/>
      <c r="C293" s="122"/>
      <c r="D293" s="6"/>
      <c r="E293" s="7"/>
      <c r="F293" s="8">
        <f>F297+F299+F301+F303+F305+F307+F309+F311+F313</f>
        <v>2625000</v>
      </c>
      <c r="G293" s="8">
        <f>G297+G299+G301+G303+G305+G307+G309+G311+G313</f>
        <v>2775000</v>
      </c>
      <c r="H293" s="8">
        <f>H297+H299+H301+H303+H305+H307+H309+H311+H313</f>
        <v>2995000</v>
      </c>
      <c r="I293" s="8">
        <f>I297+I299+I301+I303+I305+I307+I309+I311+I313</f>
        <v>3240000</v>
      </c>
      <c r="J293" s="9">
        <f>SUM(F293:I293)</f>
        <v>11635000</v>
      </c>
    </row>
    <row r="294" spans="1:10" x14ac:dyDescent="0.2">
      <c r="A294" s="10"/>
      <c r="B294" s="11"/>
      <c r="C294" s="109"/>
      <c r="D294" s="109"/>
      <c r="E294" s="109"/>
      <c r="F294" s="12"/>
      <c r="G294" s="12"/>
      <c r="H294" s="12"/>
      <c r="I294" s="12"/>
      <c r="J294" s="13"/>
    </row>
    <row r="295" spans="1:10" x14ac:dyDescent="0.2">
      <c r="A295" s="97" t="s">
        <v>8</v>
      </c>
      <c r="B295" s="99" t="s">
        <v>9</v>
      </c>
      <c r="C295" s="101" t="s">
        <v>10</v>
      </c>
      <c r="D295" s="102"/>
      <c r="E295" s="103"/>
      <c r="F295" s="89">
        <f>F292</f>
        <v>2022</v>
      </c>
      <c r="G295" s="89">
        <f>G292</f>
        <v>2023</v>
      </c>
      <c r="H295" s="89">
        <f>H292</f>
        <v>2024</v>
      </c>
      <c r="I295" s="89">
        <f>I292</f>
        <v>2025</v>
      </c>
      <c r="J295" s="107" t="s">
        <v>11</v>
      </c>
    </row>
    <row r="296" spans="1:10" x14ac:dyDescent="0.2">
      <c r="A296" s="98"/>
      <c r="B296" s="100"/>
      <c r="C296" s="104"/>
      <c r="D296" s="105"/>
      <c r="E296" s="106"/>
      <c r="F296" s="90"/>
      <c r="G296" s="90"/>
      <c r="H296" s="90"/>
      <c r="I296" s="90"/>
      <c r="J296" s="108"/>
    </row>
    <row r="297" spans="1:10" x14ac:dyDescent="0.2">
      <c r="A297" s="14" t="s">
        <v>12</v>
      </c>
      <c r="B297" s="89">
        <f>'[1]Projetos e Atividades'!$A$63</f>
        <v>2048</v>
      </c>
      <c r="C297" s="91" t="str">
        <f>'Anexo IV -Projetos e Ativid '!B79</f>
        <v>MANUTENÇÃO DAS ATIVIDADES DA SECRETARIA DE MEIO AMBIENTE</v>
      </c>
      <c r="D297" s="92"/>
      <c r="E297" s="93"/>
      <c r="F297" s="85">
        <f>'Anexo IV -Projetos e Ativid '!C79</f>
        <v>750000</v>
      </c>
      <c r="G297" s="85">
        <f>'Anexo IV -Projetos e Ativid '!D79</f>
        <v>810000</v>
      </c>
      <c r="H297" s="85">
        <f>'Anexo IV -Projetos e Ativid '!E79</f>
        <v>860000</v>
      </c>
      <c r="I297" s="85">
        <f>'Anexo IV -Projetos e Ativid '!F79</f>
        <v>910000</v>
      </c>
      <c r="J297" s="87">
        <f>SUM(F297:I297)</f>
        <v>3330000</v>
      </c>
    </row>
    <row r="298" spans="1:10" ht="13.5" thickBot="1" x14ac:dyDescent="0.25">
      <c r="A298" s="15"/>
      <c r="B298" s="90"/>
      <c r="C298" s="94"/>
      <c r="D298" s="95"/>
      <c r="E298" s="96"/>
      <c r="F298" s="86"/>
      <c r="G298" s="86"/>
      <c r="H298" s="86"/>
      <c r="I298" s="86"/>
      <c r="J298" s="88"/>
    </row>
    <row r="299" spans="1:10" x14ac:dyDescent="0.2">
      <c r="A299" s="14" t="s">
        <v>12</v>
      </c>
      <c r="B299" s="89">
        <f>'[1]Projetos e Atividades'!$A$64</f>
        <v>2049</v>
      </c>
      <c r="C299" s="91" t="str">
        <f>'Anexo IV -Projetos e Ativid '!B80</f>
        <v>PRAÇA AMBIENTAL</v>
      </c>
      <c r="D299" s="92"/>
      <c r="E299" s="93"/>
      <c r="F299" s="85">
        <f>'Anexo IV -Projetos e Ativid '!C80</f>
        <v>25000</v>
      </c>
      <c r="G299" s="85">
        <f>'Anexo IV -Projetos e Ativid '!D80</f>
        <v>35000</v>
      </c>
      <c r="H299" s="85">
        <f>'Anexo IV -Projetos e Ativid '!E80</f>
        <v>35000</v>
      </c>
      <c r="I299" s="85">
        <f>'Anexo IV -Projetos e Ativid '!F80</f>
        <v>35000</v>
      </c>
      <c r="J299" s="87">
        <f>SUM(F299:I299)</f>
        <v>130000</v>
      </c>
    </row>
    <row r="300" spans="1:10" ht="13.5" thickBot="1" x14ac:dyDescent="0.25">
      <c r="A300" s="15"/>
      <c r="B300" s="90"/>
      <c r="C300" s="94"/>
      <c r="D300" s="95"/>
      <c r="E300" s="96"/>
      <c r="F300" s="86"/>
      <c r="G300" s="86"/>
      <c r="H300" s="86"/>
      <c r="I300" s="86"/>
      <c r="J300" s="88"/>
    </row>
    <row r="301" spans="1:10" x14ac:dyDescent="0.2">
      <c r="A301" s="14" t="s">
        <v>12</v>
      </c>
      <c r="B301" s="89">
        <f>'[1]Projetos e Atividades'!$A$65</f>
        <v>2050</v>
      </c>
      <c r="C301" s="91" t="str">
        <f>'Anexo IV -Projetos e Ativid '!B81</f>
        <v>PROGRAMA CONSCIÊNCIA ECOLÓGICA/EDUCAÇÃO AMBIENTAL</v>
      </c>
      <c r="D301" s="92"/>
      <c r="E301" s="93"/>
      <c r="F301" s="85">
        <f>'Anexo IV -Projetos e Ativid '!C81</f>
        <v>40000</v>
      </c>
      <c r="G301" s="85">
        <f>'Anexo IV -Projetos e Ativid '!D81</f>
        <v>40000</v>
      </c>
      <c r="H301" s="85">
        <f>'Anexo IV -Projetos e Ativid '!E81</f>
        <v>40000</v>
      </c>
      <c r="I301" s="85">
        <f>'Anexo IV -Projetos e Ativid '!F81</f>
        <v>40000</v>
      </c>
      <c r="J301" s="87">
        <f>SUM(F301:I301)</f>
        <v>160000</v>
      </c>
    </row>
    <row r="302" spans="1:10" ht="13.5" thickBot="1" x14ac:dyDescent="0.25">
      <c r="A302" s="15"/>
      <c r="B302" s="90"/>
      <c r="C302" s="94"/>
      <c r="D302" s="95"/>
      <c r="E302" s="96"/>
      <c r="F302" s="86"/>
      <c r="G302" s="86"/>
      <c r="H302" s="86"/>
      <c r="I302" s="86"/>
      <c r="J302" s="88"/>
    </row>
    <row r="303" spans="1:10" x14ac:dyDescent="0.2">
      <c r="A303" s="14" t="s">
        <v>12</v>
      </c>
      <c r="B303" s="89">
        <f>'[1]Projetos e Atividades'!$A$66</f>
        <v>2051</v>
      </c>
      <c r="C303" s="91" t="str">
        <f>'[1]Projetos e Atividades'!$B$66</f>
        <v xml:space="preserve">GERENCIAMENTO DE RESÍDUOS </v>
      </c>
      <c r="D303" s="92"/>
      <c r="E303" s="93"/>
      <c r="F303" s="85">
        <f>'Anexo IV -Projetos e Ativid '!C82</f>
        <v>1600000</v>
      </c>
      <c r="G303" s="85">
        <f>'Anexo IV -Projetos e Ativid '!D82</f>
        <v>1650000</v>
      </c>
      <c r="H303" s="85">
        <f>'Anexo IV -Projetos e Ativid '!E82</f>
        <v>1800000</v>
      </c>
      <c r="I303" s="85">
        <f>'Anexo IV -Projetos e Ativid '!F82</f>
        <v>1950000</v>
      </c>
      <c r="J303" s="87">
        <f>SUM(F303:I303)</f>
        <v>7000000</v>
      </c>
    </row>
    <row r="304" spans="1:10" ht="13.5" thickBot="1" x14ac:dyDescent="0.25">
      <c r="A304" s="15"/>
      <c r="B304" s="90"/>
      <c r="C304" s="94"/>
      <c r="D304" s="95"/>
      <c r="E304" s="96"/>
      <c r="F304" s="86"/>
      <c r="G304" s="86"/>
      <c r="H304" s="86"/>
      <c r="I304" s="86"/>
      <c r="J304" s="88"/>
    </row>
    <row r="305" spans="1:10" x14ac:dyDescent="0.2">
      <c r="A305" s="14" t="s">
        <v>12</v>
      </c>
      <c r="B305" s="89">
        <f>'[1]Projetos e Atividades'!$A$67</f>
        <v>2053</v>
      </c>
      <c r="C305" s="91" t="str">
        <f>'[1]Projetos e Atividades'!$B$67</f>
        <v xml:space="preserve">MANUTENÇÃO DO CEAMI </v>
      </c>
      <c r="D305" s="92"/>
      <c r="E305" s="93"/>
      <c r="F305" s="85">
        <f>'Anexo IV -Projetos e Ativid '!C83</f>
        <v>30000</v>
      </c>
      <c r="G305" s="85">
        <f>'Anexo IV -Projetos e Ativid '!D83</f>
        <v>30000</v>
      </c>
      <c r="H305" s="85">
        <f>'Anexo IV -Projetos e Ativid '!E83</f>
        <v>40000</v>
      </c>
      <c r="I305" s="85">
        <f>'Anexo IV -Projetos e Ativid '!F83</f>
        <v>40000</v>
      </c>
      <c r="J305" s="87">
        <f>SUM(F305:I305)</f>
        <v>140000</v>
      </c>
    </row>
    <row r="306" spans="1:10" ht="13.5" thickBot="1" x14ac:dyDescent="0.25">
      <c r="A306" s="15"/>
      <c r="B306" s="90"/>
      <c r="C306" s="94"/>
      <c r="D306" s="95"/>
      <c r="E306" s="96"/>
      <c r="F306" s="86"/>
      <c r="G306" s="86"/>
      <c r="H306" s="86"/>
      <c r="I306" s="86"/>
      <c r="J306" s="88"/>
    </row>
    <row r="307" spans="1:10" x14ac:dyDescent="0.2">
      <c r="A307" s="14" t="s">
        <v>12</v>
      </c>
      <c r="B307" s="89">
        <f>'[1]Projetos e Atividades'!$A$68</f>
        <v>2054</v>
      </c>
      <c r="C307" s="91" t="str">
        <f>'Anexo IV -Projetos e Ativid '!B84</f>
        <v>PROJETOS AMBIENTAIS</v>
      </c>
      <c r="D307" s="92"/>
      <c r="E307" s="93"/>
      <c r="F307" s="85">
        <f>'Anexo IV -Projetos e Ativid '!C84</f>
        <v>59000</v>
      </c>
      <c r="G307" s="85">
        <f>'Anexo IV -Projetos e Ativid '!D84</f>
        <v>64000</v>
      </c>
      <c r="H307" s="85">
        <f>'Anexo IV -Projetos e Ativid '!E84</f>
        <v>74000</v>
      </c>
      <c r="I307" s="85">
        <f>'Anexo IV -Projetos e Ativid '!F84</f>
        <v>84000</v>
      </c>
      <c r="J307" s="87">
        <f>SUM(F307:I307)</f>
        <v>281000</v>
      </c>
    </row>
    <row r="308" spans="1:10" ht="13.5" thickBot="1" x14ac:dyDescent="0.25">
      <c r="A308" s="15"/>
      <c r="B308" s="90"/>
      <c r="C308" s="94"/>
      <c r="D308" s="95"/>
      <c r="E308" s="96"/>
      <c r="F308" s="86"/>
      <c r="G308" s="86"/>
      <c r="H308" s="86"/>
      <c r="I308" s="86"/>
      <c r="J308" s="88"/>
    </row>
    <row r="309" spans="1:10" x14ac:dyDescent="0.2">
      <c r="A309" s="14" t="s">
        <v>12</v>
      </c>
      <c r="B309" s="89">
        <v>2091</v>
      </c>
      <c r="C309" s="91" t="str">
        <f>'Anexo IV -Projetos e Ativid '!B85</f>
        <v>MANUTENÇÃO DA PRAÇA SÃO LEOPOLDO</v>
      </c>
      <c r="D309" s="92"/>
      <c r="E309" s="93"/>
      <c r="F309" s="85">
        <f>'Anexo IV -Projetos e Ativid '!C85</f>
        <v>20000</v>
      </c>
      <c r="G309" s="85">
        <f>'Anexo IV -Projetos e Ativid '!D85</f>
        <v>25000</v>
      </c>
      <c r="H309" s="85">
        <f>'Anexo IV -Projetos e Ativid '!E85</f>
        <v>25000</v>
      </c>
      <c r="I309" s="85">
        <f>'Anexo IV -Projetos e Ativid '!F85</f>
        <v>30000</v>
      </c>
      <c r="J309" s="87">
        <f>SUM(F309:I309)</f>
        <v>100000</v>
      </c>
    </row>
    <row r="310" spans="1:10" ht="13.5" thickBot="1" x14ac:dyDescent="0.25">
      <c r="A310" s="15"/>
      <c r="B310" s="90"/>
      <c r="C310" s="94"/>
      <c r="D310" s="95"/>
      <c r="E310" s="96"/>
      <c r="F310" s="86"/>
      <c r="G310" s="86"/>
      <c r="H310" s="86"/>
      <c r="I310" s="86"/>
      <c r="J310" s="88"/>
    </row>
    <row r="311" spans="1:10" x14ac:dyDescent="0.2">
      <c r="A311" s="14" t="s">
        <v>12</v>
      </c>
      <c r="B311" s="89">
        <f>'Anexo IV -Projetos e Ativid '!A86</f>
        <v>2052</v>
      </c>
      <c r="C311" s="91" t="str">
        <f>'Anexo IV -Projetos e Ativid '!B86</f>
        <v>PROTEÇÃO E SAÚDE ANIMAL</v>
      </c>
      <c r="D311" s="92"/>
      <c r="E311" s="93"/>
      <c r="F311" s="85">
        <f>'Anexo IV -Projetos e Ativid '!C86</f>
        <v>100000</v>
      </c>
      <c r="G311" s="85">
        <f>'Anexo IV -Projetos e Ativid '!D86</f>
        <v>120000</v>
      </c>
      <c r="H311" s="85">
        <f>'Anexo IV -Projetos e Ativid '!E86</f>
        <v>120000</v>
      </c>
      <c r="I311" s="85">
        <f>'Anexo IV -Projetos e Ativid '!F86</f>
        <v>150000</v>
      </c>
      <c r="J311" s="87">
        <f>SUM(F311:I311)</f>
        <v>490000</v>
      </c>
    </row>
    <row r="312" spans="1:10" ht="13.5" thickBot="1" x14ac:dyDescent="0.25">
      <c r="A312" s="15"/>
      <c r="B312" s="90"/>
      <c r="C312" s="94"/>
      <c r="D312" s="95"/>
      <c r="E312" s="96"/>
      <c r="F312" s="86"/>
      <c r="G312" s="86"/>
      <c r="H312" s="86"/>
      <c r="I312" s="86"/>
      <c r="J312" s="88"/>
    </row>
    <row r="313" spans="1:10" x14ac:dyDescent="0.2">
      <c r="A313" s="14" t="s">
        <v>15</v>
      </c>
      <c r="B313" s="89">
        <f>'Anexo IV -Projetos e Ativid '!A87</f>
        <v>3028</v>
      </c>
      <c r="C313" s="91" t="str">
        <f>'Anexo IV -Projetos e Ativid '!B87</f>
        <v>AQUISIÇÃO ÁREA INTERESSE</v>
      </c>
      <c r="D313" s="92"/>
      <c r="E313" s="93"/>
      <c r="F313" s="85">
        <f>'Anexo IV -Projetos e Ativid '!C87</f>
        <v>1000</v>
      </c>
      <c r="G313" s="85">
        <f>'Anexo IV -Projetos e Ativid '!D87</f>
        <v>1000</v>
      </c>
      <c r="H313" s="85">
        <f>'Anexo IV -Projetos e Ativid '!E87</f>
        <v>1000</v>
      </c>
      <c r="I313" s="85">
        <f>'Anexo IV -Projetos e Ativid '!F87</f>
        <v>1000</v>
      </c>
      <c r="J313" s="87">
        <f>SUM(F313:I313)</f>
        <v>4000</v>
      </c>
    </row>
    <row r="314" spans="1:10" ht="13.5" thickBot="1" x14ac:dyDescent="0.25">
      <c r="A314" s="15"/>
      <c r="B314" s="90"/>
      <c r="C314" s="94"/>
      <c r="D314" s="95"/>
      <c r="E314" s="96"/>
      <c r="F314" s="86"/>
      <c r="G314" s="86"/>
      <c r="H314" s="86"/>
      <c r="I314" s="86"/>
      <c r="J314" s="88"/>
    </row>
    <row r="315" spans="1:10" ht="13.5" thickBot="1" x14ac:dyDescent="0.25"/>
    <row r="316" spans="1:10" ht="13.5" thickBot="1" x14ac:dyDescent="0.25">
      <c r="A316" s="114" t="s">
        <v>1</v>
      </c>
      <c r="B316" s="114"/>
      <c r="C316" s="115" t="str">
        <f>'[2]Anexo II - Resumo dos Programas'!B20</f>
        <v>Saúde com Qualidade</v>
      </c>
      <c r="D316" s="116"/>
      <c r="E316" s="116"/>
      <c r="F316" s="116"/>
      <c r="G316" s="116"/>
      <c r="H316" s="116"/>
      <c r="I316" s="116"/>
      <c r="J316" s="117"/>
    </row>
    <row r="317" spans="1:10" x14ac:dyDescent="0.2">
      <c r="A317" s="114" t="s">
        <v>3</v>
      </c>
      <c r="B317" s="114"/>
      <c r="C317" s="123" t="s">
        <v>30</v>
      </c>
      <c r="D317" s="124"/>
      <c r="E317" s="124"/>
      <c r="F317" s="124"/>
      <c r="G317" s="124"/>
      <c r="H317" s="124"/>
      <c r="I317" s="124"/>
      <c r="J317" s="125"/>
    </row>
    <row r="318" spans="1:10" x14ac:dyDescent="0.2">
      <c r="A318" s="2"/>
      <c r="B318" s="2"/>
      <c r="C318" s="126"/>
      <c r="D318" s="114"/>
      <c r="E318" s="114"/>
      <c r="F318" s="114"/>
      <c r="G318" s="114"/>
      <c r="H318" s="114"/>
      <c r="I318" s="114"/>
      <c r="J318" s="127"/>
    </row>
    <row r="319" spans="1:10" x14ac:dyDescent="0.2">
      <c r="A319" s="2"/>
      <c r="B319" s="2"/>
      <c r="C319" s="126"/>
      <c r="D319" s="114"/>
      <c r="E319" s="114"/>
      <c r="F319" s="114"/>
      <c r="G319" s="114"/>
      <c r="H319" s="114"/>
      <c r="I319" s="114"/>
      <c r="J319" s="127"/>
    </row>
    <row r="320" spans="1:10" x14ac:dyDescent="0.2">
      <c r="A320" s="2"/>
      <c r="B320" s="2"/>
      <c r="C320" s="126"/>
      <c r="D320" s="114"/>
      <c r="E320" s="114"/>
      <c r="F320" s="114"/>
      <c r="G320" s="114"/>
      <c r="H320" s="114"/>
      <c r="I320" s="114"/>
      <c r="J320" s="127"/>
    </row>
    <row r="321" spans="1:10" ht="13.5" thickBot="1" x14ac:dyDescent="0.25">
      <c r="A321" s="2"/>
      <c r="B321" s="2"/>
      <c r="C321" s="128"/>
      <c r="D321" s="129"/>
      <c r="E321" s="129"/>
      <c r="F321" s="129"/>
      <c r="G321" s="129"/>
      <c r="H321" s="129"/>
      <c r="I321" s="129"/>
      <c r="J321" s="130"/>
    </row>
    <row r="322" spans="1:10" x14ac:dyDescent="0.2">
      <c r="A322" s="118" t="s">
        <v>5</v>
      </c>
      <c r="B322" s="119"/>
      <c r="C322" s="119"/>
      <c r="D322" s="119"/>
      <c r="E322" s="3"/>
      <c r="F322" s="4">
        <v>2022</v>
      </c>
      <c r="G322" s="4">
        <v>2023</v>
      </c>
      <c r="H322" s="4">
        <v>2024</v>
      </c>
      <c r="I322" s="4">
        <v>2025</v>
      </c>
      <c r="J322" s="5" t="s">
        <v>6</v>
      </c>
    </row>
    <row r="323" spans="1:10" x14ac:dyDescent="0.2">
      <c r="A323" s="120" t="s">
        <v>7</v>
      </c>
      <c r="B323" s="121"/>
      <c r="C323" s="122"/>
      <c r="D323" s="6"/>
      <c r="E323" s="7"/>
      <c r="F323" s="8">
        <f>F327+F329+F331+F333+F335+F337+F339+F341</f>
        <v>16070000</v>
      </c>
      <c r="G323" s="8">
        <f>G327+G329+G331+G333+G335+G337+G339+G341</f>
        <v>16580000</v>
      </c>
      <c r="H323" s="8">
        <f>H327+H329+H331+H333+H335+H337+H339+H341</f>
        <v>16620000</v>
      </c>
      <c r="I323" s="8">
        <f>I327+I329+I331+I333+I335+I337+I339+I341</f>
        <v>17130000</v>
      </c>
      <c r="J323" s="9">
        <f>SUM(F323:I323)</f>
        <v>66400000</v>
      </c>
    </row>
    <row r="324" spans="1:10" x14ac:dyDescent="0.2">
      <c r="A324" s="10"/>
      <c r="B324" s="11"/>
      <c r="C324" s="109"/>
      <c r="D324" s="109"/>
      <c r="E324" s="109"/>
      <c r="F324" s="12"/>
      <c r="G324" s="12"/>
      <c r="H324" s="12"/>
      <c r="I324" s="12"/>
      <c r="J324" s="13"/>
    </row>
    <row r="325" spans="1:10" x14ac:dyDescent="0.2">
      <c r="A325" s="97" t="s">
        <v>8</v>
      </c>
      <c r="B325" s="99" t="s">
        <v>9</v>
      </c>
      <c r="C325" s="101" t="s">
        <v>10</v>
      </c>
      <c r="D325" s="102"/>
      <c r="E325" s="103"/>
      <c r="F325" s="89">
        <f>F322</f>
        <v>2022</v>
      </c>
      <c r="G325" s="89">
        <f>G322</f>
        <v>2023</v>
      </c>
      <c r="H325" s="89">
        <f>H322</f>
        <v>2024</v>
      </c>
      <c r="I325" s="89">
        <f>I322</f>
        <v>2025</v>
      </c>
      <c r="J325" s="107" t="s">
        <v>11</v>
      </c>
    </row>
    <row r="326" spans="1:10" x14ac:dyDescent="0.2">
      <c r="A326" s="98"/>
      <c r="B326" s="100"/>
      <c r="C326" s="104"/>
      <c r="D326" s="105"/>
      <c r="E326" s="106"/>
      <c r="F326" s="90"/>
      <c r="G326" s="90"/>
      <c r="H326" s="90"/>
      <c r="I326" s="90"/>
      <c r="J326" s="108"/>
    </row>
    <row r="327" spans="1:10" x14ac:dyDescent="0.2">
      <c r="A327" s="14" t="s">
        <v>12</v>
      </c>
      <c r="B327" s="89">
        <f>'[1]Projetos e Atividades'!$A$80</f>
        <v>2061</v>
      </c>
      <c r="C327" s="91" t="str">
        <f>'[1]Projetos e Atividades'!$B$80</f>
        <v xml:space="preserve">MANUTENÇÃO DAS ATIVIDADES DA SECRETARIA DA SAÚDE </v>
      </c>
      <c r="D327" s="92"/>
      <c r="E327" s="93"/>
      <c r="F327" s="85">
        <f>'Anexo IV -Projetos e Ativid '!C99</f>
        <v>8500000</v>
      </c>
      <c r="G327" s="85">
        <f>'Anexo IV -Projetos e Ativid '!D99</f>
        <v>8700000</v>
      </c>
      <c r="H327" s="85">
        <f>'Anexo IV -Projetos e Ativid '!E99</f>
        <v>9200000</v>
      </c>
      <c r="I327" s="85">
        <f>'Anexo IV -Projetos e Ativid '!F99</f>
        <v>10000000</v>
      </c>
      <c r="J327" s="87">
        <f>SUM(F327:I327)</f>
        <v>36400000</v>
      </c>
    </row>
    <row r="328" spans="1:10" ht="13.5" thickBot="1" x14ac:dyDescent="0.25">
      <c r="A328" s="15"/>
      <c r="B328" s="90"/>
      <c r="C328" s="94"/>
      <c r="D328" s="95"/>
      <c r="E328" s="96"/>
      <c r="F328" s="86"/>
      <c r="G328" s="86"/>
      <c r="H328" s="86"/>
      <c r="I328" s="86"/>
      <c r="J328" s="88"/>
    </row>
    <row r="329" spans="1:10" x14ac:dyDescent="0.2">
      <c r="A329" s="14" t="s">
        <v>12</v>
      </c>
      <c r="B329" s="89">
        <f>'[1]Projetos e Atividades'!$A$81</f>
        <v>2063</v>
      </c>
      <c r="C329" s="91" t="str">
        <f>'Anexo IV -Projetos e Ativid '!B100</f>
        <v xml:space="preserve">VIGILÂNCIA EM SAÚDE </v>
      </c>
      <c r="D329" s="92"/>
      <c r="E329" s="93"/>
      <c r="F329" s="85">
        <f>'Anexo IV -Projetos e Ativid '!C100</f>
        <v>150000</v>
      </c>
      <c r="G329" s="85">
        <f>'Anexo IV -Projetos e Ativid '!D100</f>
        <v>160000</v>
      </c>
      <c r="H329" s="85">
        <f>'Anexo IV -Projetos e Ativid '!E100</f>
        <v>170000</v>
      </c>
      <c r="I329" s="85">
        <f>'Anexo IV -Projetos e Ativid '!F100</f>
        <v>180000</v>
      </c>
      <c r="J329" s="87">
        <f>SUM(F329:I329)</f>
        <v>660000</v>
      </c>
    </row>
    <row r="330" spans="1:10" ht="13.5" thickBot="1" x14ac:dyDescent="0.25">
      <c r="A330" s="15"/>
      <c r="B330" s="90"/>
      <c r="C330" s="94"/>
      <c r="D330" s="95"/>
      <c r="E330" s="96"/>
      <c r="F330" s="86"/>
      <c r="G330" s="86"/>
      <c r="H330" s="86"/>
      <c r="I330" s="86"/>
      <c r="J330" s="88"/>
    </row>
    <row r="331" spans="1:10" x14ac:dyDescent="0.2">
      <c r="A331" s="14" t="s">
        <v>12</v>
      </c>
      <c r="B331" s="89">
        <f>'[1]Projetos e Atividades'!$A$82</f>
        <v>2065</v>
      </c>
      <c r="C331" s="91" t="str">
        <f>'[1]Projetos e Atividades'!$B$82</f>
        <v xml:space="preserve">CONTRATAÇÃO DE SERVIÇOS ESPECIALIZADOS EM SAÚDE </v>
      </c>
      <c r="D331" s="92"/>
      <c r="E331" s="93"/>
      <c r="F331" s="85">
        <f>'Anexo IV -Projetos e Ativid '!C101</f>
        <v>2100000</v>
      </c>
      <c r="G331" s="85">
        <f>'Anexo IV -Projetos e Ativid '!D101</f>
        <v>2250000</v>
      </c>
      <c r="H331" s="85">
        <f>'Anexo IV -Projetos e Ativid '!E101</f>
        <v>2400000</v>
      </c>
      <c r="I331" s="85">
        <f>'Anexo IV -Projetos e Ativid '!F101</f>
        <v>2500000</v>
      </c>
      <c r="J331" s="87">
        <f>SUM(F331:I331)</f>
        <v>9250000</v>
      </c>
    </row>
    <row r="332" spans="1:10" ht="13.5" thickBot="1" x14ac:dyDescent="0.25">
      <c r="A332" s="15"/>
      <c r="B332" s="90"/>
      <c r="C332" s="94"/>
      <c r="D332" s="95"/>
      <c r="E332" s="96"/>
      <c r="F332" s="86"/>
      <c r="G332" s="86"/>
      <c r="H332" s="86"/>
      <c r="I332" s="86"/>
      <c r="J332" s="88"/>
    </row>
    <row r="333" spans="1:10" x14ac:dyDescent="0.2">
      <c r="A333" s="14" t="s">
        <v>12</v>
      </c>
      <c r="B333" s="89">
        <f>'[1]Projetos e Atividades'!$A$83</f>
        <v>2066</v>
      </c>
      <c r="C333" s="91" t="str">
        <f>'[1]Projetos e Atividades'!$B$83</f>
        <v xml:space="preserve">CONSTRUÇÃO, AMPLIAÇÃO E/OU REFORMA DE UNIDADES DE SAÚDE </v>
      </c>
      <c r="D333" s="92"/>
      <c r="E333" s="93"/>
      <c r="F333" s="85">
        <f>'Anexo IV -Projetos e Ativid '!C102</f>
        <v>150000</v>
      </c>
      <c r="G333" s="85">
        <f>'Anexo IV -Projetos e Ativid '!D102</f>
        <v>150000</v>
      </c>
      <c r="H333" s="85">
        <f>'Anexo IV -Projetos e Ativid '!E102</f>
        <v>150000</v>
      </c>
      <c r="I333" s="85">
        <f>'Anexo IV -Projetos e Ativid '!F102</f>
        <v>150000</v>
      </c>
      <c r="J333" s="87">
        <f>SUM(F333:I333)</f>
        <v>600000</v>
      </c>
    </row>
    <row r="334" spans="1:10" ht="13.5" thickBot="1" x14ac:dyDescent="0.25">
      <c r="A334" s="15"/>
      <c r="B334" s="90"/>
      <c r="C334" s="94"/>
      <c r="D334" s="95"/>
      <c r="E334" s="96"/>
      <c r="F334" s="86"/>
      <c r="G334" s="86"/>
      <c r="H334" s="86"/>
      <c r="I334" s="86"/>
      <c r="J334" s="88"/>
    </row>
    <row r="335" spans="1:10" x14ac:dyDescent="0.2">
      <c r="A335" s="14" t="s">
        <v>12</v>
      </c>
      <c r="B335" s="89">
        <f>'[1]Projetos e Atividades'!$A$84</f>
        <v>2067</v>
      </c>
      <c r="C335" s="91" t="str">
        <f>'[1]Projetos e Atividades'!$B$84</f>
        <v xml:space="preserve">CONVÊNIOS COM HOSPITAIS </v>
      </c>
      <c r="D335" s="92"/>
      <c r="E335" s="93"/>
      <c r="F335" s="85">
        <f>'Anexo IV -Projetos e Ativid '!C103</f>
        <v>3000000</v>
      </c>
      <c r="G335" s="85">
        <f>'Anexo IV -Projetos e Ativid '!D103</f>
        <v>3150000</v>
      </c>
      <c r="H335" s="85">
        <f>'Anexo IV -Projetos e Ativid '!E103</f>
        <v>3300000</v>
      </c>
      <c r="I335" s="85">
        <f>'Anexo IV -Projetos e Ativid '!F103</f>
        <v>3400000</v>
      </c>
      <c r="J335" s="87">
        <f>SUM(F335:I335)</f>
        <v>12850000</v>
      </c>
    </row>
    <row r="336" spans="1:10" ht="13.5" thickBot="1" x14ac:dyDescent="0.25">
      <c r="A336" s="15"/>
      <c r="B336" s="90"/>
      <c r="C336" s="94"/>
      <c r="D336" s="95"/>
      <c r="E336" s="96"/>
      <c r="F336" s="86"/>
      <c r="G336" s="86"/>
      <c r="H336" s="86"/>
      <c r="I336" s="86"/>
      <c r="J336" s="88"/>
    </row>
    <row r="337" spans="1:12" x14ac:dyDescent="0.2">
      <c r="A337" s="14" t="s">
        <v>12</v>
      </c>
      <c r="B337" s="89">
        <f>'[1]Projetos e Atividades'!$A$85</f>
        <v>2071</v>
      </c>
      <c r="C337" s="91" t="str">
        <f>'[1]Projetos e Atividades'!$B$85</f>
        <v>DISTRIBUIÇÃO GRATUITA MEDICAMENTOS E INSUMOS</v>
      </c>
      <c r="D337" s="92"/>
      <c r="E337" s="93"/>
      <c r="F337" s="85">
        <f>'Anexo IV -Projetos e Ativid '!C104</f>
        <v>900000</v>
      </c>
      <c r="G337" s="85">
        <f>'Anexo IV -Projetos e Ativid '!D104</f>
        <v>900000</v>
      </c>
      <c r="H337" s="85">
        <f>'Anexo IV -Projetos e Ativid '!E104</f>
        <v>900000</v>
      </c>
      <c r="I337" s="85">
        <f>'Anexo IV -Projetos e Ativid '!F104</f>
        <v>900000</v>
      </c>
      <c r="J337" s="87">
        <f>SUM(F337:I337)</f>
        <v>3600000</v>
      </c>
    </row>
    <row r="338" spans="1:12" ht="13.5" thickBot="1" x14ac:dyDescent="0.25">
      <c r="A338" s="15"/>
      <c r="B338" s="90"/>
      <c r="C338" s="94"/>
      <c r="D338" s="95"/>
      <c r="E338" s="96"/>
      <c r="F338" s="86"/>
      <c r="G338" s="86"/>
      <c r="H338" s="86"/>
      <c r="I338" s="86"/>
      <c r="J338" s="88"/>
    </row>
    <row r="339" spans="1:12" x14ac:dyDescent="0.2">
      <c r="A339" s="14" t="s">
        <v>15</v>
      </c>
      <c r="B339" s="89">
        <f>'Anexo IV -Projetos e Ativid '!A111</f>
        <v>3022</v>
      </c>
      <c r="C339" s="91" t="str">
        <f>'Anexo IV -Projetos e Ativid '!B111</f>
        <v>ENFRENTAMENTO COVID</v>
      </c>
      <c r="D339" s="92"/>
      <c r="E339" s="93"/>
      <c r="F339" s="85">
        <f>'Anexo IV -Projetos e Ativid '!C111</f>
        <v>270000</v>
      </c>
      <c r="G339" s="85">
        <f>'Anexo IV -Projetos e Ativid '!D111</f>
        <v>270000</v>
      </c>
      <c r="H339" s="85">
        <f>'Anexo IV -Projetos e Ativid '!E111</f>
        <v>0</v>
      </c>
      <c r="I339" s="85">
        <f>'Anexo IV -Projetos e Ativid '!F111</f>
        <v>0</v>
      </c>
      <c r="J339" s="87">
        <f>SUM(F339:I339)</f>
        <v>540000</v>
      </c>
    </row>
    <row r="340" spans="1:12" ht="13.5" thickBot="1" x14ac:dyDescent="0.25">
      <c r="A340" s="15"/>
      <c r="B340" s="90"/>
      <c r="C340" s="94"/>
      <c r="D340" s="95"/>
      <c r="E340" s="96"/>
      <c r="F340" s="86"/>
      <c r="G340" s="86"/>
      <c r="H340" s="86"/>
      <c r="I340" s="86"/>
      <c r="J340" s="88"/>
    </row>
    <row r="341" spans="1:12" x14ac:dyDescent="0.2">
      <c r="A341" s="14" t="s">
        <v>15</v>
      </c>
      <c r="B341" s="89">
        <f>'Anexo IV -Projetos e Ativid '!A113</f>
        <v>3029</v>
      </c>
      <c r="C341" s="91" t="str">
        <f>'Anexo IV -Projetos e Ativid '!B113</f>
        <v>CENTRO DE ESPECIALIDADES</v>
      </c>
      <c r="D341" s="92"/>
      <c r="E341" s="93"/>
      <c r="F341" s="85">
        <f>'Anexo IV -Projetos e Ativid '!C113</f>
        <v>1000000</v>
      </c>
      <c r="G341" s="85">
        <f>'Anexo IV -Projetos e Ativid '!D113</f>
        <v>1000000</v>
      </c>
      <c r="H341" s="85">
        <f>'Anexo IV -Projetos e Ativid '!E113</f>
        <v>500000</v>
      </c>
      <c r="I341" s="85">
        <f>'Anexo IV -Projetos e Ativid '!F113</f>
        <v>0</v>
      </c>
      <c r="J341" s="87">
        <f>SUM(F341:I341)</f>
        <v>2500000</v>
      </c>
    </row>
    <row r="342" spans="1:12" ht="13.5" thickBot="1" x14ac:dyDescent="0.25">
      <c r="A342" s="15"/>
      <c r="B342" s="90"/>
      <c r="C342" s="94"/>
      <c r="D342" s="95"/>
      <c r="E342" s="96"/>
      <c r="F342" s="86"/>
      <c r="G342" s="86"/>
      <c r="H342" s="86"/>
      <c r="I342" s="86"/>
      <c r="J342" s="88"/>
    </row>
    <row r="343" spans="1:12" ht="13.5" thickBot="1" x14ac:dyDescent="0.25">
      <c r="A343" s="80"/>
      <c r="B343" s="81"/>
      <c r="C343" s="82"/>
      <c r="D343" s="82"/>
      <c r="E343" s="82"/>
      <c r="F343" s="83"/>
      <c r="G343" s="83"/>
      <c r="H343" s="83"/>
      <c r="I343" s="83"/>
      <c r="J343" s="80"/>
    </row>
    <row r="344" spans="1:12" ht="13.5" thickBot="1" x14ac:dyDescent="0.25">
      <c r="A344" s="114" t="s">
        <v>1</v>
      </c>
      <c r="B344" s="114"/>
      <c r="C344" s="115" t="s">
        <v>274</v>
      </c>
      <c r="D344" s="116"/>
      <c r="E344" s="116"/>
      <c r="F344" s="116"/>
      <c r="G344" s="116"/>
      <c r="H344" s="116"/>
      <c r="I344" s="116"/>
      <c r="J344" s="117"/>
    </row>
    <row r="345" spans="1:12" ht="13.5" customHeight="1" x14ac:dyDescent="0.2">
      <c r="A345" s="114" t="s">
        <v>3</v>
      </c>
      <c r="B345" s="114"/>
      <c r="C345" s="123" t="s">
        <v>273</v>
      </c>
      <c r="D345" s="124"/>
      <c r="E345" s="124"/>
      <c r="F345" s="124"/>
      <c r="G345" s="124"/>
      <c r="H345" s="124"/>
      <c r="I345" s="124"/>
      <c r="J345" s="125"/>
      <c r="K345" s="123"/>
      <c r="L345" s="124"/>
    </row>
    <row r="346" spans="1:12" ht="15" customHeight="1" x14ac:dyDescent="0.2">
      <c r="A346" s="2"/>
      <c r="B346" s="2"/>
      <c r="C346" s="126"/>
      <c r="D346" s="114"/>
      <c r="E346" s="114"/>
      <c r="F346" s="114"/>
      <c r="G346" s="114"/>
      <c r="H346" s="114"/>
      <c r="I346" s="114"/>
      <c r="J346" s="127"/>
      <c r="K346" s="126"/>
      <c r="L346" s="114"/>
    </row>
    <row r="347" spans="1:12" ht="15" customHeight="1" x14ac:dyDescent="0.2">
      <c r="A347" s="2"/>
      <c r="B347" s="2"/>
      <c r="C347" s="126"/>
      <c r="D347" s="114"/>
      <c r="E347" s="114"/>
      <c r="F347" s="114"/>
      <c r="G347" s="114"/>
      <c r="H347" s="114"/>
      <c r="I347" s="114"/>
      <c r="J347" s="127"/>
      <c r="K347" s="126"/>
      <c r="L347" s="114"/>
    </row>
    <row r="348" spans="1:12" ht="15" customHeight="1" x14ac:dyDescent="0.2">
      <c r="A348" s="2"/>
      <c r="B348" s="2"/>
      <c r="C348" s="126"/>
      <c r="D348" s="114"/>
      <c r="E348" s="114"/>
      <c r="F348" s="114"/>
      <c r="G348" s="114"/>
      <c r="H348" s="114"/>
      <c r="I348" s="114"/>
      <c r="J348" s="127"/>
      <c r="K348" s="126"/>
      <c r="L348" s="114"/>
    </row>
    <row r="349" spans="1:12" ht="15" customHeight="1" thickBot="1" x14ac:dyDescent="0.25">
      <c r="A349" s="2"/>
      <c r="B349" s="2"/>
      <c r="C349" s="128"/>
      <c r="D349" s="129"/>
      <c r="E349" s="129"/>
      <c r="F349" s="129"/>
      <c r="G349" s="129"/>
      <c r="H349" s="129"/>
      <c r="I349" s="129"/>
      <c r="J349" s="130"/>
      <c r="K349" s="128"/>
      <c r="L349" s="129"/>
    </row>
    <row r="350" spans="1:12" x14ac:dyDescent="0.2">
      <c r="A350" s="118" t="s">
        <v>5</v>
      </c>
      <c r="B350" s="119"/>
      <c r="C350" s="119"/>
      <c r="D350" s="119"/>
      <c r="E350" s="3"/>
      <c r="F350" s="4">
        <v>2022</v>
      </c>
      <c r="G350" s="4">
        <v>2023</v>
      </c>
      <c r="H350" s="4">
        <v>2024</v>
      </c>
      <c r="I350" s="4">
        <v>2025</v>
      </c>
      <c r="J350" s="5" t="s">
        <v>6</v>
      </c>
    </row>
    <row r="351" spans="1:12" x14ac:dyDescent="0.2">
      <c r="A351" s="120" t="s">
        <v>7</v>
      </c>
      <c r="B351" s="121"/>
      <c r="C351" s="122"/>
      <c r="D351" s="6"/>
      <c r="E351" s="7"/>
      <c r="F351" s="8">
        <f>F355</f>
        <v>70000</v>
      </c>
      <c r="G351" s="8">
        <f>G355</f>
        <v>70000</v>
      </c>
      <c r="H351" s="8">
        <f>H355</f>
        <v>70000</v>
      </c>
      <c r="I351" s="8">
        <f>I355</f>
        <v>70000</v>
      </c>
      <c r="J351" s="9">
        <f>SUM(F351:I351)</f>
        <v>280000</v>
      </c>
    </row>
    <row r="352" spans="1:12" x14ac:dyDescent="0.2">
      <c r="A352" s="10"/>
      <c r="B352" s="11"/>
      <c r="C352" s="109"/>
      <c r="D352" s="109"/>
      <c r="E352" s="109"/>
      <c r="F352" s="12"/>
      <c r="G352" s="12"/>
      <c r="H352" s="12"/>
      <c r="I352" s="12"/>
      <c r="J352" s="13"/>
    </row>
    <row r="353" spans="1:10" x14ac:dyDescent="0.2">
      <c r="A353" s="97" t="s">
        <v>8</v>
      </c>
      <c r="B353" s="99" t="s">
        <v>9</v>
      </c>
      <c r="C353" s="101" t="s">
        <v>10</v>
      </c>
      <c r="D353" s="102"/>
      <c r="E353" s="103"/>
      <c r="F353" s="89">
        <f>F350</f>
        <v>2022</v>
      </c>
      <c r="G353" s="89">
        <f>G350</f>
        <v>2023</v>
      </c>
      <c r="H353" s="89">
        <f>H350</f>
        <v>2024</v>
      </c>
      <c r="I353" s="89">
        <f>I350</f>
        <v>2025</v>
      </c>
      <c r="J353" s="107" t="s">
        <v>11</v>
      </c>
    </row>
    <row r="354" spans="1:10" x14ac:dyDescent="0.2">
      <c r="A354" s="98"/>
      <c r="B354" s="100"/>
      <c r="C354" s="104"/>
      <c r="D354" s="105"/>
      <c r="E354" s="106"/>
      <c r="F354" s="90"/>
      <c r="G354" s="90"/>
      <c r="H354" s="90"/>
      <c r="I354" s="90"/>
      <c r="J354" s="108"/>
    </row>
    <row r="355" spans="1:10" x14ac:dyDescent="0.2">
      <c r="A355" s="14" t="s">
        <v>12</v>
      </c>
      <c r="B355" s="89">
        <f>'Anexo IV -Projetos e Ativid '!A112</f>
        <v>2083</v>
      </c>
      <c r="C355" s="91" t="str">
        <f>'Anexo IV -Projetos e Ativid '!B112</f>
        <v>REGULARIZAÇÃO FUNDIÁRIA</v>
      </c>
      <c r="D355" s="92"/>
      <c r="E355" s="93"/>
      <c r="F355" s="85">
        <f>'Anexo IV -Projetos e Ativid '!C112</f>
        <v>70000</v>
      </c>
      <c r="G355" s="85">
        <f>'Anexo IV -Projetos e Ativid '!D112</f>
        <v>70000</v>
      </c>
      <c r="H355" s="85">
        <f>'Anexo IV -Projetos e Ativid '!E112</f>
        <v>70000</v>
      </c>
      <c r="I355" s="85">
        <f>'Anexo IV -Projetos e Ativid '!F112</f>
        <v>70000</v>
      </c>
      <c r="J355" s="87">
        <f>SUM(F355:I355)</f>
        <v>280000</v>
      </c>
    </row>
    <row r="356" spans="1:10" ht="13.5" thickBot="1" x14ac:dyDescent="0.25">
      <c r="A356" s="15"/>
      <c r="B356" s="90"/>
      <c r="C356" s="94"/>
      <c r="D356" s="95"/>
      <c r="E356" s="96"/>
      <c r="F356" s="86"/>
      <c r="G356" s="86"/>
      <c r="H356" s="86"/>
      <c r="I356" s="86"/>
      <c r="J356" s="88"/>
    </row>
    <row r="357" spans="1:10" ht="13.5" thickBot="1" x14ac:dyDescent="0.25"/>
    <row r="358" spans="1:10" ht="13.5" thickBot="1" x14ac:dyDescent="0.25">
      <c r="A358" s="114" t="s">
        <v>1</v>
      </c>
      <c r="B358" s="114"/>
      <c r="C358" s="115" t="str">
        <f>'[2]Anexo II - Resumo dos Programas'!B21</f>
        <v>Proteção Social Básica</v>
      </c>
      <c r="D358" s="116"/>
      <c r="E358" s="116"/>
      <c r="F358" s="116"/>
      <c r="G358" s="116"/>
      <c r="H358" s="116"/>
      <c r="I358" s="116"/>
      <c r="J358" s="117"/>
    </row>
    <row r="359" spans="1:10" x14ac:dyDescent="0.2">
      <c r="A359" s="114" t="s">
        <v>3</v>
      </c>
      <c r="B359" s="114"/>
      <c r="C359" s="123" t="s">
        <v>31</v>
      </c>
      <c r="D359" s="124"/>
      <c r="E359" s="124"/>
      <c r="F359" s="124"/>
      <c r="G359" s="124"/>
      <c r="H359" s="124"/>
      <c r="I359" s="124"/>
      <c r="J359" s="125"/>
    </row>
    <row r="360" spans="1:10" x14ac:dyDescent="0.2">
      <c r="A360" s="2"/>
      <c r="B360" s="2"/>
      <c r="C360" s="126"/>
      <c r="D360" s="114"/>
      <c r="E360" s="114"/>
      <c r="F360" s="114"/>
      <c r="G360" s="114"/>
      <c r="H360" s="114"/>
      <c r="I360" s="114"/>
      <c r="J360" s="127"/>
    </row>
    <row r="361" spans="1:10" x14ac:dyDescent="0.2">
      <c r="A361" s="2"/>
      <c r="B361" s="2"/>
      <c r="C361" s="126"/>
      <c r="D361" s="114"/>
      <c r="E361" s="114"/>
      <c r="F361" s="114"/>
      <c r="G361" s="114"/>
      <c r="H361" s="114"/>
      <c r="I361" s="114"/>
      <c r="J361" s="127"/>
    </row>
    <row r="362" spans="1:10" x14ac:dyDescent="0.2">
      <c r="A362" s="2"/>
      <c r="B362" s="2"/>
      <c r="C362" s="126"/>
      <c r="D362" s="114"/>
      <c r="E362" s="114"/>
      <c r="F362" s="114"/>
      <c r="G362" s="114"/>
      <c r="H362" s="114"/>
      <c r="I362" s="114"/>
      <c r="J362" s="127"/>
    </row>
    <row r="363" spans="1:10" ht="13.5" thickBot="1" x14ac:dyDescent="0.25">
      <c r="A363" s="2"/>
      <c r="B363" s="2"/>
      <c r="C363" s="128"/>
      <c r="D363" s="129"/>
      <c r="E363" s="129"/>
      <c r="F363" s="129"/>
      <c r="G363" s="129"/>
      <c r="H363" s="129"/>
      <c r="I363" s="129"/>
      <c r="J363" s="130"/>
    </row>
    <row r="364" spans="1:10" x14ac:dyDescent="0.2">
      <c r="A364" s="118" t="s">
        <v>5</v>
      </c>
      <c r="B364" s="119"/>
      <c r="C364" s="119"/>
      <c r="D364" s="119"/>
      <c r="E364" s="3"/>
      <c r="F364" s="4">
        <v>2022</v>
      </c>
      <c r="G364" s="4">
        <v>2023</v>
      </c>
      <c r="H364" s="4">
        <v>2024</v>
      </c>
      <c r="I364" s="4">
        <v>2025</v>
      </c>
      <c r="J364" s="5" t="s">
        <v>6</v>
      </c>
    </row>
    <row r="365" spans="1:10" x14ac:dyDescent="0.2">
      <c r="A365" s="120" t="s">
        <v>7</v>
      </c>
      <c r="B365" s="121"/>
      <c r="C365" s="122"/>
      <c r="D365" s="6"/>
      <c r="E365" s="7"/>
      <c r="F365" s="8">
        <f>F369+F371+F373+F375+F377+F379</f>
        <v>1181000</v>
      </c>
      <c r="G365" s="8">
        <f>G369+G371+G373+G375+G377+G379</f>
        <v>1226000</v>
      </c>
      <c r="H365" s="8">
        <f>H369+H371+H373+H375+H377+H379</f>
        <v>1246000</v>
      </c>
      <c r="I365" s="8">
        <f>I369+I371+I373+I375+I377+I379</f>
        <v>1286000</v>
      </c>
      <c r="J365" s="9">
        <f>SUM(F365:I365)</f>
        <v>4939000</v>
      </c>
    </row>
    <row r="366" spans="1:10" x14ac:dyDescent="0.2">
      <c r="A366" s="10"/>
      <c r="B366" s="11"/>
      <c r="C366" s="109"/>
      <c r="D366" s="109"/>
      <c r="E366" s="109"/>
      <c r="F366" s="12"/>
      <c r="G366" s="12"/>
      <c r="H366" s="12"/>
      <c r="I366" s="12"/>
      <c r="J366" s="13"/>
    </row>
    <row r="367" spans="1:10" x14ac:dyDescent="0.2">
      <c r="A367" s="97" t="s">
        <v>8</v>
      </c>
      <c r="B367" s="99" t="s">
        <v>9</v>
      </c>
      <c r="C367" s="101" t="s">
        <v>10</v>
      </c>
      <c r="D367" s="102"/>
      <c r="E367" s="103"/>
      <c r="F367" s="89">
        <f>F364</f>
        <v>2022</v>
      </c>
      <c r="G367" s="89">
        <f>G364</f>
        <v>2023</v>
      </c>
      <c r="H367" s="89">
        <f>H364</f>
        <v>2024</v>
      </c>
      <c r="I367" s="89">
        <f>I364</f>
        <v>2025</v>
      </c>
      <c r="J367" s="107" t="s">
        <v>11</v>
      </c>
    </row>
    <row r="368" spans="1:10" x14ac:dyDescent="0.2">
      <c r="A368" s="98"/>
      <c r="B368" s="100"/>
      <c r="C368" s="104"/>
      <c r="D368" s="105"/>
      <c r="E368" s="106"/>
      <c r="F368" s="90"/>
      <c r="G368" s="90"/>
      <c r="H368" s="90"/>
      <c r="I368" s="90"/>
      <c r="J368" s="108"/>
    </row>
    <row r="369" spans="1:10" x14ac:dyDescent="0.2">
      <c r="A369" s="14" t="s">
        <v>12</v>
      </c>
      <c r="B369" s="89">
        <f>'[1]Projetos e Atividades'!$A$86</f>
        <v>2073</v>
      </c>
      <c r="C369" s="91" t="str">
        <f>'[1]Projetos e Atividades'!$B$86</f>
        <v>FUNDO DA CRIANÇA E DO ADOLESCENTE</v>
      </c>
      <c r="D369" s="92"/>
      <c r="E369" s="93"/>
      <c r="F369" s="85">
        <f>'Anexo IV -Projetos e Ativid '!C105</f>
        <v>113000</v>
      </c>
      <c r="G369" s="85">
        <f>'Anexo IV -Projetos e Ativid '!D105</f>
        <v>113000</v>
      </c>
      <c r="H369" s="85">
        <f>'Anexo IV -Projetos e Ativid '!E105</f>
        <v>113000</v>
      </c>
      <c r="I369" s="85">
        <f>'Anexo IV -Projetos e Ativid '!F105</f>
        <v>113000</v>
      </c>
      <c r="J369" s="87">
        <f>SUM(F369:I369)</f>
        <v>452000</v>
      </c>
    </row>
    <row r="370" spans="1:10" ht="13.5" thickBot="1" x14ac:dyDescent="0.25">
      <c r="A370" s="15"/>
      <c r="B370" s="90"/>
      <c r="C370" s="94"/>
      <c r="D370" s="95"/>
      <c r="E370" s="96"/>
      <c r="F370" s="86"/>
      <c r="G370" s="86"/>
      <c r="H370" s="86"/>
      <c r="I370" s="86"/>
      <c r="J370" s="88"/>
    </row>
    <row r="371" spans="1:10" x14ac:dyDescent="0.2">
      <c r="A371" s="14" t="s">
        <v>12</v>
      </c>
      <c r="B371" s="89">
        <f>'[1]Projetos e Atividades'!$A$87</f>
        <v>2077</v>
      </c>
      <c r="C371" s="91" t="str">
        <f>'[1]Projetos e Atividades'!$B$87</f>
        <v>ATENÇÃO A FAMÍLIA</v>
      </c>
      <c r="D371" s="92"/>
      <c r="E371" s="93"/>
      <c r="F371" s="85">
        <f>'Anexo IV -Projetos e Ativid '!C106</f>
        <v>43000</v>
      </c>
      <c r="G371" s="85">
        <f>'Anexo IV -Projetos e Ativid '!D106</f>
        <v>43000</v>
      </c>
      <c r="H371" s="85">
        <f>'Anexo IV -Projetos e Ativid '!E106</f>
        <v>43000</v>
      </c>
      <c r="I371" s="85">
        <f>'Anexo IV -Projetos e Ativid '!F106</f>
        <v>43000</v>
      </c>
      <c r="J371" s="87">
        <f>SUM(F371:I371)</f>
        <v>172000</v>
      </c>
    </row>
    <row r="372" spans="1:10" ht="13.5" thickBot="1" x14ac:dyDescent="0.25">
      <c r="A372" s="15"/>
      <c r="B372" s="90"/>
      <c r="C372" s="94"/>
      <c r="D372" s="95"/>
      <c r="E372" s="96"/>
      <c r="F372" s="86"/>
      <c r="G372" s="86"/>
      <c r="H372" s="86"/>
      <c r="I372" s="86"/>
      <c r="J372" s="88"/>
    </row>
    <row r="373" spans="1:10" x14ac:dyDescent="0.2">
      <c r="A373" s="14" t="s">
        <v>12</v>
      </c>
      <c r="B373" s="89">
        <f>'[1]Projetos e Atividades'!$A$88</f>
        <v>2078</v>
      </c>
      <c r="C373" s="91" t="str">
        <f>'[1]Projetos e Atividades'!$B$88</f>
        <v>CONSELHO TUTELAR</v>
      </c>
      <c r="D373" s="92"/>
      <c r="E373" s="93"/>
      <c r="F373" s="85">
        <f>'Anexo IV -Projetos e Ativid '!C107</f>
        <v>280000</v>
      </c>
      <c r="G373" s="85">
        <f>'Anexo IV -Projetos e Ativid '!D107</f>
        <v>310000</v>
      </c>
      <c r="H373" s="85">
        <f>'Anexo IV -Projetos e Ativid '!E107</f>
        <v>330000</v>
      </c>
      <c r="I373" s="85">
        <f>'Anexo IV -Projetos e Ativid '!F107</f>
        <v>350000</v>
      </c>
      <c r="J373" s="87">
        <f>SUM(F373:I373)</f>
        <v>1270000</v>
      </c>
    </row>
    <row r="374" spans="1:10" ht="13.5" thickBot="1" x14ac:dyDescent="0.25">
      <c r="A374" s="15"/>
      <c r="B374" s="90"/>
      <c r="C374" s="94"/>
      <c r="D374" s="95"/>
      <c r="E374" s="96"/>
      <c r="F374" s="86"/>
      <c r="G374" s="86"/>
      <c r="H374" s="86"/>
      <c r="I374" s="86"/>
      <c r="J374" s="88"/>
    </row>
    <row r="375" spans="1:10" x14ac:dyDescent="0.2">
      <c r="A375" s="14" t="s">
        <v>12</v>
      </c>
      <c r="B375" s="89">
        <f>'[1]Projetos e Atividades'!$A$89</f>
        <v>2079</v>
      </c>
      <c r="C375" s="91" t="s">
        <v>306</v>
      </c>
      <c r="D375" s="92"/>
      <c r="E375" s="93"/>
      <c r="F375" s="85">
        <f>'Anexo IV -Projetos e Ativid '!C108</f>
        <v>715000</v>
      </c>
      <c r="G375" s="85">
        <f>'Anexo IV -Projetos e Ativid '!D108</f>
        <v>730000</v>
      </c>
      <c r="H375" s="85">
        <f>'Anexo IV -Projetos e Ativid '!E108</f>
        <v>730000</v>
      </c>
      <c r="I375" s="85">
        <f>'Anexo IV -Projetos e Ativid '!F108</f>
        <v>750000</v>
      </c>
      <c r="J375" s="87">
        <f>SUM(F375:I375)</f>
        <v>2925000</v>
      </c>
    </row>
    <row r="376" spans="1:10" ht="13.5" thickBot="1" x14ac:dyDescent="0.25">
      <c r="A376" s="15"/>
      <c r="B376" s="90"/>
      <c r="C376" s="94"/>
      <c r="D376" s="95"/>
      <c r="E376" s="96"/>
      <c r="F376" s="86"/>
      <c r="G376" s="86"/>
      <c r="H376" s="86"/>
      <c r="I376" s="86"/>
      <c r="J376" s="88"/>
    </row>
    <row r="377" spans="1:10" x14ac:dyDescent="0.2">
      <c r="A377" s="14" t="s">
        <v>12</v>
      </c>
      <c r="B377" s="89">
        <f>'[1]Projetos e Atividades'!$A$91</f>
        <v>2081</v>
      </c>
      <c r="C377" s="91" t="str">
        <f>'[1]Projetos e Atividades'!$B$91</f>
        <v>CENTRO DE REFERÊNCIA DA MULHER</v>
      </c>
      <c r="D377" s="92"/>
      <c r="E377" s="93"/>
      <c r="F377" s="85">
        <f>'Anexo IV -Projetos e Ativid '!C110</f>
        <v>15000</v>
      </c>
      <c r="G377" s="85">
        <f>'Anexo IV -Projetos e Ativid '!D110</f>
        <v>15000</v>
      </c>
      <c r="H377" s="85">
        <f>'Anexo IV -Projetos e Ativid '!E110</f>
        <v>15000</v>
      </c>
      <c r="I377" s="85">
        <f>'Anexo IV -Projetos e Ativid '!F110</f>
        <v>15000</v>
      </c>
      <c r="J377" s="87">
        <f>SUM(F377:I377)</f>
        <v>60000</v>
      </c>
    </row>
    <row r="378" spans="1:10" ht="13.5" thickBot="1" x14ac:dyDescent="0.25">
      <c r="A378" s="15"/>
      <c r="B378" s="90"/>
      <c r="C378" s="94"/>
      <c r="D378" s="95"/>
      <c r="E378" s="96"/>
      <c r="F378" s="86"/>
      <c r="G378" s="86"/>
      <c r="H378" s="86"/>
      <c r="I378" s="86"/>
      <c r="J378" s="88"/>
    </row>
    <row r="379" spans="1:10" x14ac:dyDescent="0.2">
      <c r="A379" s="14" t="s">
        <v>12</v>
      </c>
      <c r="B379" s="89">
        <f>'Anexo IV -Projetos e Ativid '!A114</f>
        <v>2102</v>
      </c>
      <c r="C379" s="91" t="str">
        <f>'Anexo IV -Projetos e Ativid '!B114</f>
        <v>CENTRO DO IDOSO</v>
      </c>
      <c r="D379" s="92"/>
      <c r="E379" s="93"/>
      <c r="F379" s="85">
        <f>'[1]Projetos e Atividades'!$C$92</f>
        <v>15000</v>
      </c>
      <c r="G379" s="85">
        <f>'[1]Projetos e Atividades'!$D$92</f>
        <v>15000</v>
      </c>
      <c r="H379" s="85">
        <f>'[1]Projetos e Atividades'!$E$92</f>
        <v>15000</v>
      </c>
      <c r="I379" s="85">
        <f>'[1]Projetos e Atividades'!$F$92</f>
        <v>15000</v>
      </c>
      <c r="J379" s="87">
        <f>SUM(F379:I379)</f>
        <v>60000</v>
      </c>
    </row>
    <row r="380" spans="1:10" ht="13.5" thickBot="1" x14ac:dyDescent="0.25">
      <c r="A380" s="15"/>
      <c r="B380" s="90"/>
      <c r="C380" s="94"/>
      <c r="D380" s="95"/>
      <c r="E380" s="96"/>
      <c r="F380" s="86"/>
      <c r="G380" s="86"/>
      <c r="H380" s="86"/>
      <c r="I380" s="86"/>
      <c r="J380" s="88"/>
    </row>
    <row r="381" spans="1:10" ht="13.5" thickBot="1" x14ac:dyDescent="0.25"/>
    <row r="382" spans="1:10" ht="13.5" thickBot="1" x14ac:dyDescent="0.25">
      <c r="A382" s="114" t="s">
        <v>1</v>
      </c>
      <c r="B382" s="114"/>
      <c r="C382" s="115" t="str">
        <f>'[2]Anexo II - Resumo dos Programas'!B22</f>
        <v>Gestão dos Serviços de Água</v>
      </c>
      <c r="D382" s="116"/>
      <c r="E382" s="116"/>
      <c r="F382" s="116"/>
      <c r="G382" s="116"/>
      <c r="H382" s="116"/>
      <c r="I382" s="116"/>
      <c r="J382" s="117"/>
    </row>
    <row r="383" spans="1:10" x14ac:dyDescent="0.2">
      <c r="A383" s="114" t="s">
        <v>3</v>
      </c>
      <c r="B383" s="114"/>
      <c r="C383" s="123" t="s">
        <v>32</v>
      </c>
      <c r="D383" s="124"/>
      <c r="E383" s="124"/>
      <c r="F383" s="124"/>
      <c r="G383" s="124"/>
      <c r="H383" s="124"/>
      <c r="I383" s="124"/>
      <c r="J383" s="125"/>
    </row>
    <row r="384" spans="1:10" x14ac:dyDescent="0.2">
      <c r="A384" s="2"/>
      <c r="B384" s="2"/>
      <c r="C384" s="126"/>
      <c r="D384" s="114"/>
      <c r="E384" s="114"/>
      <c r="F384" s="114"/>
      <c r="G384" s="114"/>
      <c r="H384" s="114"/>
      <c r="I384" s="114"/>
      <c r="J384" s="127"/>
    </row>
    <row r="385" spans="1:10" x14ac:dyDescent="0.2">
      <c r="A385" s="2"/>
      <c r="B385" s="2"/>
      <c r="C385" s="126"/>
      <c r="D385" s="114"/>
      <c r="E385" s="114"/>
      <c r="F385" s="114"/>
      <c r="G385" s="114"/>
      <c r="H385" s="114"/>
      <c r="I385" s="114"/>
      <c r="J385" s="127"/>
    </row>
    <row r="386" spans="1:10" x14ac:dyDescent="0.2">
      <c r="A386" s="2"/>
      <c r="B386" s="2"/>
      <c r="C386" s="126"/>
      <c r="D386" s="114"/>
      <c r="E386" s="114"/>
      <c r="F386" s="114"/>
      <c r="G386" s="114"/>
      <c r="H386" s="114"/>
      <c r="I386" s="114"/>
      <c r="J386" s="127"/>
    </row>
    <row r="387" spans="1:10" ht="13.5" thickBot="1" x14ac:dyDescent="0.25">
      <c r="A387" s="2"/>
      <c r="B387" s="2"/>
      <c r="C387" s="128"/>
      <c r="D387" s="129"/>
      <c r="E387" s="129"/>
      <c r="F387" s="129"/>
      <c r="G387" s="129"/>
      <c r="H387" s="129"/>
      <c r="I387" s="129"/>
      <c r="J387" s="130"/>
    </row>
    <row r="388" spans="1:10" x14ac:dyDescent="0.2">
      <c r="A388" s="118" t="s">
        <v>5</v>
      </c>
      <c r="B388" s="119"/>
      <c r="C388" s="119"/>
      <c r="D388" s="119"/>
      <c r="E388" s="3"/>
      <c r="F388" s="4">
        <v>2022</v>
      </c>
      <c r="G388" s="4">
        <v>2023</v>
      </c>
      <c r="H388" s="4">
        <v>2024</v>
      </c>
      <c r="I388" s="4">
        <v>2025</v>
      </c>
      <c r="J388" s="5" t="s">
        <v>6</v>
      </c>
    </row>
    <row r="389" spans="1:10" x14ac:dyDescent="0.2">
      <c r="A389" s="120" t="s">
        <v>7</v>
      </c>
      <c r="B389" s="121"/>
      <c r="C389" s="122"/>
      <c r="D389" s="6"/>
      <c r="E389" s="7"/>
      <c r="F389" s="8">
        <f>F393</f>
        <v>2320000</v>
      </c>
      <c r="G389" s="8">
        <f>G393</f>
        <v>2310000</v>
      </c>
      <c r="H389" s="8">
        <f>H393</f>
        <v>2380000</v>
      </c>
      <c r="I389" s="8">
        <f>I393</f>
        <v>2430000</v>
      </c>
      <c r="J389" s="9">
        <f>SUM(F389:I389)</f>
        <v>9440000</v>
      </c>
    </row>
    <row r="390" spans="1:10" x14ac:dyDescent="0.2">
      <c r="A390" s="10"/>
      <c r="B390" s="11"/>
      <c r="C390" s="109"/>
      <c r="D390" s="109"/>
      <c r="E390" s="109"/>
      <c r="F390" s="12"/>
      <c r="G390" s="12"/>
      <c r="H390" s="12"/>
      <c r="I390" s="12"/>
      <c r="J390" s="13"/>
    </row>
    <row r="391" spans="1:10" x14ac:dyDescent="0.2">
      <c r="A391" s="97" t="s">
        <v>8</v>
      </c>
      <c r="B391" s="99" t="s">
        <v>9</v>
      </c>
      <c r="C391" s="101" t="s">
        <v>10</v>
      </c>
      <c r="D391" s="102"/>
      <c r="E391" s="103"/>
      <c r="F391" s="89">
        <f>F388</f>
        <v>2022</v>
      </c>
      <c r="G391" s="89">
        <f>G388</f>
        <v>2023</v>
      </c>
      <c r="H391" s="89">
        <f>H388</f>
        <v>2024</v>
      </c>
      <c r="I391" s="89">
        <f>I388</f>
        <v>2025</v>
      </c>
      <c r="J391" s="107" t="s">
        <v>11</v>
      </c>
    </row>
    <row r="392" spans="1:10" x14ac:dyDescent="0.2">
      <c r="A392" s="98"/>
      <c r="B392" s="100"/>
      <c r="C392" s="104"/>
      <c r="D392" s="105"/>
      <c r="E392" s="106"/>
      <c r="F392" s="90"/>
      <c r="G392" s="90"/>
      <c r="H392" s="90"/>
      <c r="I392" s="90"/>
      <c r="J392" s="108"/>
    </row>
    <row r="393" spans="1:10" x14ac:dyDescent="0.2">
      <c r="A393" s="14" t="s">
        <v>12</v>
      </c>
      <c r="B393" s="89">
        <f>'[1]Projetos e Atividades'!$A$108</f>
        <v>2084</v>
      </c>
      <c r="C393" s="91" t="str">
        <f>'Anexo IV -Projetos e Ativid '!B132</f>
        <v>MANUTENÇÃO DAS ATIVIDIDADES DE APOIO AUTARQUIA</v>
      </c>
      <c r="D393" s="92"/>
      <c r="E393" s="93"/>
      <c r="F393" s="85">
        <f>'Anexo IV -Projetos e Ativid '!C132</f>
        <v>2320000</v>
      </c>
      <c r="G393" s="85">
        <f>'Anexo IV -Projetos e Ativid '!D132</f>
        <v>2310000</v>
      </c>
      <c r="H393" s="85">
        <f>'Anexo IV -Projetos e Ativid '!E132</f>
        <v>2380000</v>
      </c>
      <c r="I393" s="85">
        <f>'Anexo IV -Projetos e Ativid '!F132</f>
        <v>2430000</v>
      </c>
      <c r="J393" s="87">
        <f>SUM(F393:I393)</f>
        <v>9440000</v>
      </c>
    </row>
    <row r="394" spans="1:10" ht="13.5" thickBot="1" x14ac:dyDescent="0.25">
      <c r="A394" s="15"/>
      <c r="B394" s="90"/>
      <c r="C394" s="94"/>
      <c r="D394" s="95"/>
      <c r="E394" s="96"/>
      <c r="F394" s="86"/>
      <c r="G394" s="86"/>
      <c r="H394" s="86"/>
      <c r="I394" s="86"/>
      <c r="J394" s="88"/>
    </row>
    <row r="395" spans="1:10" ht="13.5" thickBot="1" x14ac:dyDescent="0.25"/>
    <row r="396" spans="1:10" ht="13.5" thickBot="1" x14ac:dyDescent="0.25">
      <c r="A396" s="114" t="s">
        <v>1</v>
      </c>
      <c r="B396" s="114"/>
      <c r="C396" s="115" t="str">
        <f>'[2]Anexo II - Resumo dos Programas'!B23</f>
        <v>Manutenção dos Serviços de Água</v>
      </c>
      <c r="D396" s="116"/>
      <c r="E396" s="116"/>
      <c r="F396" s="116"/>
      <c r="G396" s="116"/>
      <c r="H396" s="116"/>
      <c r="I396" s="116"/>
      <c r="J396" s="117"/>
    </row>
    <row r="397" spans="1:10" x14ac:dyDescent="0.2">
      <c r="A397" s="114" t="s">
        <v>3</v>
      </c>
      <c r="B397" s="114"/>
      <c r="C397" s="123" t="s">
        <v>33</v>
      </c>
      <c r="D397" s="124"/>
      <c r="E397" s="124"/>
      <c r="F397" s="124"/>
      <c r="G397" s="124"/>
      <c r="H397" s="124"/>
      <c r="I397" s="124"/>
      <c r="J397" s="125"/>
    </row>
    <row r="398" spans="1:10" x14ac:dyDescent="0.2">
      <c r="A398" s="2"/>
      <c r="B398" s="2"/>
      <c r="C398" s="126"/>
      <c r="D398" s="114"/>
      <c r="E398" s="114"/>
      <c r="F398" s="114"/>
      <c r="G398" s="114"/>
      <c r="H398" s="114"/>
      <c r="I398" s="114"/>
      <c r="J398" s="127"/>
    </row>
    <row r="399" spans="1:10" x14ac:dyDescent="0.2">
      <c r="A399" s="2"/>
      <c r="B399" s="2"/>
      <c r="C399" s="126"/>
      <c r="D399" s="114"/>
      <c r="E399" s="114"/>
      <c r="F399" s="114"/>
      <c r="G399" s="114"/>
      <c r="H399" s="114"/>
      <c r="I399" s="114"/>
      <c r="J399" s="127"/>
    </row>
    <row r="400" spans="1:10" x14ac:dyDescent="0.2">
      <c r="A400" s="2"/>
      <c r="B400" s="2"/>
      <c r="C400" s="126"/>
      <c r="D400" s="114"/>
      <c r="E400" s="114"/>
      <c r="F400" s="114"/>
      <c r="G400" s="114"/>
      <c r="H400" s="114"/>
      <c r="I400" s="114"/>
      <c r="J400" s="127"/>
    </row>
    <row r="401" spans="1:10" ht="13.5" thickBot="1" x14ac:dyDescent="0.25">
      <c r="A401" s="2"/>
      <c r="B401" s="2"/>
      <c r="C401" s="128"/>
      <c r="D401" s="129"/>
      <c r="E401" s="129"/>
      <c r="F401" s="129"/>
      <c r="G401" s="129"/>
      <c r="H401" s="129"/>
      <c r="I401" s="129"/>
      <c r="J401" s="130"/>
    </row>
    <row r="402" spans="1:10" x14ac:dyDescent="0.2">
      <c r="A402" s="118" t="s">
        <v>5</v>
      </c>
      <c r="B402" s="119"/>
      <c r="C402" s="119"/>
      <c r="D402" s="119"/>
      <c r="E402" s="3"/>
      <c r="F402" s="4">
        <v>2022</v>
      </c>
      <c r="G402" s="4">
        <v>2023</v>
      </c>
      <c r="H402" s="4">
        <v>2024</v>
      </c>
      <c r="I402" s="4">
        <v>2025</v>
      </c>
      <c r="J402" s="5" t="s">
        <v>6</v>
      </c>
    </row>
    <row r="403" spans="1:10" x14ac:dyDescent="0.2">
      <c r="A403" s="120" t="s">
        <v>7</v>
      </c>
      <c r="B403" s="121"/>
      <c r="C403" s="122"/>
      <c r="D403" s="6"/>
      <c r="E403" s="7"/>
      <c r="F403" s="8">
        <f>F407+F409</f>
        <v>6680000</v>
      </c>
      <c r="G403" s="8">
        <f>G407+G409</f>
        <v>6870000</v>
      </c>
      <c r="H403" s="8">
        <f>H407+H409</f>
        <v>6920000</v>
      </c>
      <c r="I403" s="8">
        <f>I407+I409</f>
        <v>7000000</v>
      </c>
      <c r="J403" s="9">
        <f>SUM(F403:I403)</f>
        <v>27470000</v>
      </c>
    </row>
    <row r="404" spans="1:10" x14ac:dyDescent="0.2">
      <c r="A404" s="10"/>
      <c r="B404" s="11"/>
      <c r="C404" s="109"/>
      <c r="D404" s="109"/>
      <c r="E404" s="109"/>
      <c r="F404" s="12"/>
      <c r="G404" s="12"/>
      <c r="H404" s="12"/>
      <c r="I404" s="12"/>
      <c r="J404" s="13"/>
    </row>
    <row r="405" spans="1:10" x14ac:dyDescent="0.2">
      <c r="A405" s="97" t="s">
        <v>8</v>
      </c>
      <c r="B405" s="99" t="s">
        <v>9</v>
      </c>
      <c r="C405" s="101" t="s">
        <v>10</v>
      </c>
      <c r="D405" s="102"/>
      <c r="E405" s="103"/>
      <c r="F405" s="89">
        <f>F402</f>
        <v>2022</v>
      </c>
      <c r="G405" s="89">
        <f>G402</f>
        <v>2023</v>
      </c>
      <c r="H405" s="89">
        <f>H402</f>
        <v>2024</v>
      </c>
      <c r="I405" s="89">
        <f>I402</f>
        <v>2025</v>
      </c>
      <c r="J405" s="107" t="s">
        <v>11</v>
      </c>
    </row>
    <row r="406" spans="1:10" x14ac:dyDescent="0.2">
      <c r="A406" s="98"/>
      <c r="B406" s="100"/>
      <c r="C406" s="104"/>
      <c r="D406" s="105"/>
      <c r="E406" s="106"/>
      <c r="F406" s="90"/>
      <c r="G406" s="90"/>
      <c r="H406" s="90"/>
      <c r="I406" s="90"/>
      <c r="J406" s="108"/>
    </row>
    <row r="407" spans="1:10" x14ac:dyDescent="0.2">
      <c r="A407" s="14" t="s">
        <v>12</v>
      </c>
      <c r="B407" s="89">
        <f>'[1]Projetos e Atividades'!$A$109</f>
        <v>2085</v>
      </c>
      <c r="C407" s="91" t="str">
        <f>'Anexo IV -Projetos e Ativid '!B133</f>
        <v>OPERAÇÃO E MANUTENÇÃO DO SISTEMA DE AGUA POTÁVEL</v>
      </c>
      <c r="D407" s="92"/>
      <c r="E407" s="93"/>
      <c r="F407" s="85">
        <f>'Anexo IV -Projetos e Ativid '!C133</f>
        <v>5710000</v>
      </c>
      <c r="G407" s="85">
        <f>'Anexo IV -Projetos e Ativid '!D133</f>
        <v>5860000</v>
      </c>
      <c r="H407" s="85">
        <f>'Anexo IV -Projetos e Ativid '!E133</f>
        <v>5880000</v>
      </c>
      <c r="I407" s="85">
        <f>'Anexo IV -Projetos e Ativid '!F133</f>
        <v>5870000</v>
      </c>
      <c r="J407" s="87">
        <f>SUM(F407:I407)</f>
        <v>23320000</v>
      </c>
    </row>
    <row r="408" spans="1:10" ht="13.5" thickBot="1" x14ac:dyDescent="0.25">
      <c r="A408" s="15"/>
      <c r="B408" s="90"/>
      <c r="C408" s="94"/>
      <c r="D408" s="95"/>
      <c r="E408" s="96"/>
      <c r="F408" s="86"/>
      <c r="G408" s="86"/>
      <c r="H408" s="86"/>
      <c r="I408" s="86"/>
      <c r="J408" s="88"/>
    </row>
    <row r="409" spans="1:10" x14ac:dyDescent="0.2">
      <c r="A409" s="14" t="s">
        <v>12</v>
      </c>
      <c r="B409" s="89">
        <f>'[1]Projetos e Atividades'!$A$110</f>
        <v>2087</v>
      </c>
      <c r="C409" s="91" t="str">
        <f>'Anexo IV -Projetos e Ativid '!B134</f>
        <v>OPERAÇÃO E MANUTENÇÃO DO SISTEMA DE ESGOTAMENTO SANITÁRIO</v>
      </c>
      <c r="D409" s="92"/>
      <c r="E409" s="93"/>
      <c r="F409" s="85">
        <f>'Anexo IV -Projetos e Ativid '!C134</f>
        <v>970000</v>
      </c>
      <c r="G409" s="85">
        <f>'Anexo IV -Projetos e Ativid '!D134</f>
        <v>1010000</v>
      </c>
      <c r="H409" s="85">
        <f>'Anexo IV -Projetos e Ativid '!E134</f>
        <v>1040000</v>
      </c>
      <c r="I409" s="85">
        <f>'Anexo IV -Projetos e Ativid '!F134</f>
        <v>1130000</v>
      </c>
      <c r="J409" s="87">
        <f>SUM(F409:I409)</f>
        <v>4150000</v>
      </c>
    </row>
    <row r="410" spans="1:10" ht="13.5" thickBot="1" x14ac:dyDescent="0.25">
      <c r="A410" s="15"/>
      <c r="B410" s="90"/>
      <c r="C410" s="94"/>
      <c r="D410" s="95"/>
      <c r="E410" s="96"/>
      <c r="F410" s="86"/>
      <c r="G410" s="86"/>
      <c r="H410" s="86"/>
      <c r="I410" s="86"/>
      <c r="J410" s="88"/>
    </row>
    <row r="411" spans="1:10" ht="13.5" thickBot="1" x14ac:dyDescent="0.25"/>
    <row r="412" spans="1:10" ht="13.5" thickBot="1" x14ac:dyDescent="0.25">
      <c r="A412" s="114" t="s">
        <v>1</v>
      </c>
      <c r="B412" s="114"/>
      <c r="C412" s="115" t="str">
        <f>'[2]Anexo II - Resumo dos Programas'!B24</f>
        <v>RPPS</v>
      </c>
      <c r="D412" s="116"/>
      <c r="E412" s="116"/>
      <c r="F412" s="116"/>
      <c r="G412" s="116"/>
      <c r="H412" s="116"/>
      <c r="I412" s="116"/>
      <c r="J412" s="117"/>
    </row>
    <row r="413" spans="1:10" x14ac:dyDescent="0.2">
      <c r="A413" s="114" t="s">
        <v>3</v>
      </c>
      <c r="B413" s="114"/>
      <c r="C413" s="123" t="s">
        <v>34</v>
      </c>
      <c r="D413" s="124"/>
      <c r="E413" s="124"/>
      <c r="F413" s="124"/>
      <c r="G413" s="124"/>
      <c r="H413" s="124"/>
      <c r="I413" s="124"/>
      <c r="J413" s="125"/>
    </row>
    <row r="414" spans="1:10" x14ac:dyDescent="0.2">
      <c r="A414" s="2"/>
      <c r="B414" s="2"/>
      <c r="C414" s="126"/>
      <c r="D414" s="114"/>
      <c r="E414" s="114"/>
      <c r="F414" s="114"/>
      <c r="G414" s="114"/>
      <c r="H414" s="114"/>
      <c r="I414" s="114"/>
      <c r="J414" s="127"/>
    </row>
    <row r="415" spans="1:10" x14ac:dyDescent="0.2">
      <c r="A415" s="2"/>
      <c r="B415" s="2"/>
      <c r="C415" s="126"/>
      <c r="D415" s="114"/>
      <c r="E415" s="114"/>
      <c r="F415" s="114"/>
      <c r="G415" s="114"/>
      <c r="H415" s="114"/>
      <c r="I415" s="114"/>
      <c r="J415" s="127"/>
    </row>
    <row r="416" spans="1:10" x14ac:dyDescent="0.2">
      <c r="A416" s="2"/>
      <c r="B416" s="2"/>
      <c r="C416" s="126"/>
      <c r="D416" s="114"/>
      <c r="E416" s="114"/>
      <c r="F416" s="114"/>
      <c r="G416" s="114"/>
      <c r="H416" s="114"/>
      <c r="I416" s="114"/>
      <c r="J416" s="127"/>
    </row>
    <row r="417" spans="1:10" ht="13.5" thickBot="1" x14ac:dyDescent="0.25">
      <c r="A417" s="2"/>
      <c r="B417" s="2"/>
      <c r="C417" s="128"/>
      <c r="D417" s="129"/>
      <c r="E417" s="129"/>
      <c r="F417" s="129"/>
      <c r="G417" s="129"/>
      <c r="H417" s="129"/>
      <c r="I417" s="129"/>
      <c r="J417" s="130"/>
    </row>
    <row r="418" spans="1:10" x14ac:dyDescent="0.2">
      <c r="A418" s="118" t="s">
        <v>5</v>
      </c>
      <c r="B418" s="119"/>
      <c r="C418" s="119"/>
      <c r="D418" s="119"/>
      <c r="E418" s="3"/>
      <c r="F418" s="4">
        <v>2022</v>
      </c>
      <c r="G418" s="4">
        <v>2023</v>
      </c>
      <c r="H418" s="4">
        <v>2024</v>
      </c>
      <c r="I418" s="4">
        <v>2025</v>
      </c>
      <c r="J418" s="5" t="s">
        <v>6</v>
      </c>
    </row>
    <row r="419" spans="1:10" x14ac:dyDescent="0.2">
      <c r="A419" s="120" t="s">
        <v>7</v>
      </c>
      <c r="B419" s="121"/>
      <c r="C419" s="122"/>
      <c r="D419" s="6"/>
      <c r="E419" s="7"/>
      <c r="F419" s="8">
        <f>F423+F425</f>
        <v>5180000</v>
      </c>
      <c r="G419" s="8">
        <f>G423+G425</f>
        <v>5720000</v>
      </c>
      <c r="H419" s="8">
        <f>H423+H425</f>
        <v>6060000</v>
      </c>
      <c r="I419" s="8">
        <f>I423+I425</f>
        <v>6500000</v>
      </c>
      <c r="J419" s="9">
        <f>SUM(F419:I419)</f>
        <v>23460000</v>
      </c>
    </row>
    <row r="420" spans="1:10" x14ac:dyDescent="0.2">
      <c r="A420" s="10"/>
      <c r="B420" s="11"/>
      <c r="C420" s="109"/>
      <c r="D420" s="109"/>
      <c r="E420" s="109"/>
      <c r="F420" s="12"/>
      <c r="G420" s="12"/>
      <c r="H420" s="12"/>
      <c r="I420" s="12"/>
      <c r="J420" s="13"/>
    </row>
    <row r="421" spans="1:10" x14ac:dyDescent="0.2">
      <c r="A421" s="97" t="s">
        <v>8</v>
      </c>
      <c r="B421" s="99" t="s">
        <v>9</v>
      </c>
      <c r="C421" s="101" t="s">
        <v>10</v>
      </c>
      <c r="D421" s="102"/>
      <c r="E421" s="103"/>
      <c r="F421" s="89">
        <f>F418</f>
        <v>2022</v>
      </c>
      <c r="G421" s="89">
        <f>G418</f>
        <v>2023</v>
      </c>
      <c r="H421" s="89">
        <f>H418</f>
        <v>2024</v>
      </c>
      <c r="I421" s="89">
        <f>I418</f>
        <v>2025</v>
      </c>
      <c r="J421" s="107" t="s">
        <v>11</v>
      </c>
    </row>
    <row r="422" spans="1:10" x14ac:dyDescent="0.2">
      <c r="A422" s="98"/>
      <c r="B422" s="100"/>
      <c r="C422" s="104"/>
      <c r="D422" s="105"/>
      <c r="E422" s="106"/>
      <c r="F422" s="90"/>
      <c r="G422" s="90"/>
      <c r="H422" s="90"/>
      <c r="I422" s="90"/>
      <c r="J422" s="108"/>
    </row>
    <row r="423" spans="1:10" x14ac:dyDescent="0.2">
      <c r="A423" s="14" t="s">
        <v>12</v>
      </c>
      <c r="B423" s="89">
        <f>'Anexo IV -Projetos e Ativid '!A123</f>
        <v>2095</v>
      </c>
      <c r="C423" s="91" t="str">
        <f>'Anexo IV -Projetos e Ativid '!B123</f>
        <v>APOIO ADMINISTRATIVO DO RPPS</v>
      </c>
      <c r="D423" s="92"/>
      <c r="E423" s="93"/>
      <c r="F423" s="85">
        <f>'Anexo IV -Projetos e Ativid '!C123</f>
        <v>380000</v>
      </c>
      <c r="G423" s="85">
        <f>'Anexo IV -Projetos e Ativid '!D123</f>
        <v>420000</v>
      </c>
      <c r="H423" s="85">
        <f>'Anexo IV -Projetos e Ativid '!E123</f>
        <v>460000</v>
      </c>
      <c r="I423" s="85">
        <f>'Anexo IV -Projetos e Ativid '!F123</f>
        <v>500000</v>
      </c>
      <c r="J423" s="87">
        <f>SUM(F423:I423)</f>
        <v>1760000</v>
      </c>
    </row>
    <row r="424" spans="1:10" ht="13.5" thickBot="1" x14ac:dyDescent="0.25">
      <c r="A424" s="15"/>
      <c r="B424" s="90"/>
      <c r="C424" s="94"/>
      <c r="D424" s="95"/>
      <c r="E424" s="96"/>
      <c r="F424" s="86"/>
      <c r="G424" s="86"/>
      <c r="H424" s="86"/>
      <c r="I424" s="86"/>
      <c r="J424" s="88"/>
    </row>
    <row r="425" spans="1:10" x14ac:dyDescent="0.2">
      <c r="A425" s="14" t="s">
        <v>37</v>
      </c>
      <c r="B425" s="89">
        <f>'Anexo IV -Projetos e Ativid '!A124</f>
        <v>7</v>
      </c>
      <c r="C425" s="91" t="str">
        <f>'Anexo IV -Projetos e Ativid '!B124</f>
        <v>PAGAMENTO BENEFÍCIOS PREVIDENCIÁRIOS RPPS</v>
      </c>
      <c r="D425" s="92"/>
      <c r="E425" s="93"/>
      <c r="F425" s="85">
        <f>'Anexo IV -Projetos e Ativid '!C124</f>
        <v>4800000</v>
      </c>
      <c r="G425" s="85">
        <f>'Anexo IV -Projetos e Ativid '!D124</f>
        <v>5300000</v>
      </c>
      <c r="H425" s="85">
        <f>'Anexo IV -Projetos e Ativid '!E124</f>
        <v>5600000</v>
      </c>
      <c r="I425" s="85">
        <f>'Anexo IV -Projetos e Ativid '!F124</f>
        <v>6000000</v>
      </c>
      <c r="J425" s="87">
        <f>SUM(F425:I425)</f>
        <v>21700000</v>
      </c>
    </row>
    <row r="426" spans="1:10" ht="13.5" thickBot="1" x14ac:dyDescent="0.25">
      <c r="A426" s="15"/>
      <c r="B426" s="90"/>
      <c r="C426" s="94"/>
      <c r="D426" s="95"/>
      <c r="E426" s="96"/>
      <c r="F426" s="86"/>
      <c r="G426" s="86"/>
      <c r="H426" s="86"/>
      <c r="I426" s="86"/>
      <c r="J426" s="88"/>
    </row>
    <row r="427" spans="1:10" ht="13.5" thickBot="1" x14ac:dyDescent="0.25">
      <c r="A427" s="110" t="s">
        <v>35</v>
      </c>
      <c r="B427" s="111"/>
      <c r="C427" s="111"/>
      <c r="D427" s="111"/>
      <c r="E427" s="111"/>
      <c r="F427" s="112"/>
      <c r="G427" s="112"/>
      <c r="H427" s="112"/>
      <c r="I427" s="112"/>
      <c r="J427" s="113"/>
    </row>
    <row r="428" spans="1:10" ht="13.5" thickBot="1" x14ac:dyDescent="0.25"/>
    <row r="429" spans="1:10" ht="13.5" thickBot="1" x14ac:dyDescent="0.25">
      <c r="A429" s="114" t="s">
        <v>1</v>
      </c>
      <c r="B429" s="114"/>
      <c r="C429" s="115" t="s">
        <v>36</v>
      </c>
      <c r="D429" s="116"/>
      <c r="E429" s="116"/>
      <c r="F429" s="116"/>
      <c r="G429" s="116"/>
      <c r="H429" s="116"/>
      <c r="I429" s="116"/>
      <c r="J429" s="117"/>
    </row>
    <row r="430" spans="1:10" x14ac:dyDescent="0.2">
      <c r="A430" s="118" t="s">
        <v>5</v>
      </c>
      <c r="B430" s="119"/>
      <c r="C430" s="119"/>
      <c r="D430" s="119"/>
      <c r="E430" s="3"/>
      <c r="F430" s="4">
        <v>2022</v>
      </c>
      <c r="G430" s="4">
        <v>2023</v>
      </c>
      <c r="H430" s="4">
        <v>2024</v>
      </c>
      <c r="I430" s="4">
        <v>2025</v>
      </c>
      <c r="J430" s="5" t="s">
        <v>6</v>
      </c>
    </row>
    <row r="431" spans="1:10" x14ac:dyDescent="0.2">
      <c r="A431" s="120" t="s">
        <v>7</v>
      </c>
      <c r="B431" s="121"/>
      <c r="C431" s="122"/>
      <c r="D431" s="6"/>
      <c r="E431" s="7"/>
      <c r="F431" s="8">
        <f>(SUM(F435:F444))</f>
        <v>19844000</v>
      </c>
      <c r="G431" s="8">
        <f>(SUM(G435:G444))</f>
        <v>18644000</v>
      </c>
      <c r="H431" s="8">
        <f>(SUM(H435:H444))</f>
        <v>19784000</v>
      </c>
      <c r="I431" s="8">
        <f>(SUM(I435:I444))</f>
        <v>19650000</v>
      </c>
      <c r="J431" s="9">
        <f>SUM(F431:I431)</f>
        <v>77922000</v>
      </c>
    </row>
    <row r="432" spans="1:10" x14ac:dyDescent="0.2">
      <c r="A432" s="10"/>
      <c r="B432" s="11"/>
      <c r="C432" s="109"/>
      <c r="D432" s="109"/>
      <c r="E432" s="109"/>
      <c r="F432" s="12"/>
      <c r="G432" s="12"/>
      <c r="H432" s="12"/>
      <c r="I432" s="12"/>
      <c r="J432" s="13"/>
    </row>
    <row r="433" spans="1:10" x14ac:dyDescent="0.2">
      <c r="A433" s="97" t="s">
        <v>8</v>
      </c>
      <c r="B433" s="99" t="s">
        <v>9</v>
      </c>
      <c r="C433" s="101" t="s">
        <v>10</v>
      </c>
      <c r="D433" s="102"/>
      <c r="E433" s="103"/>
      <c r="F433" s="89">
        <f>F430</f>
        <v>2022</v>
      </c>
      <c r="G433" s="89">
        <f>G430</f>
        <v>2023</v>
      </c>
      <c r="H433" s="89">
        <f>H430</f>
        <v>2024</v>
      </c>
      <c r="I433" s="89">
        <f>I430</f>
        <v>2025</v>
      </c>
      <c r="J433" s="107" t="s">
        <v>11</v>
      </c>
    </row>
    <row r="434" spans="1:10" x14ac:dyDescent="0.2">
      <c r="A434" s="98"/>
      <c r="B434" s="100"/>
      <c r="C434" s="104"/>
      <c r="D434" s="105"/>
      <c r="E434" s="106"/>
      <c r="F434" s="90"/>
      <c r="G434" s="90"/>
      <c r="H434" s="90"/>
      <c r="I434" s="90"/>
      <c r="J434" s="108"/>
    </row>
    <row r="435" spans="1:10" x14ac:dyDescent="0.2">
      <c r="A435" s="14" t="s">
        <v>37</v>
      </c>
      <c r="B435" s="89">
        <v>6</v>
      </c>
      <c r="C435" s="91" t="s">
        <v>259</v>
      </c>
      <c r="D435" s="92"/>
      <c r="E435" s="93"/>
      <c r="F435" s="85">
        <f>'Anexo IV -Projetos e Ativid '!C95</f>
        <v>1600000</v>
      </c>
      <c r="G435" s="85">
        <f>'Anexo IV -Projetos e Ativid '!D95</f>
        <v>1750000</v>
      </c>
      <c r="H435" s="85">
        <f>'Anexo IV -Projetos e Ativid '!E95</f>
        <v>1850000</v>
      </c>
      <c r="I435" s="85">
        <f>'Anexo IV -Projetos e Ativid '!F95</f>
        <v>2000000</v>
      </c>
      <c r="J435" s="87">
        <f>SUM(F435:I435)</f>
        <v>7200000</v>
      </c>
    </row>
    <row r="436" spans="1:10" ht="13.5" thickBot="1" x14ac:dyDescent="0.25">
      <c r="A436" s="15"/>
      <c r="B436" s="90"/>
      <c r="C436" s="94"/>
      <c r="D436" s="95"/>
      <c r="E436" s="96"/>
      <c r="F436" s="86"/>
      <c r="G436" s="86"/>
      <c r="H436" s="86"/>
      <c r="I436" s="86"/>
      <c r="J436" s="88"/>
    </row>
    <row r="437" spans="1:10" x14ac:dyDescent="0.2">
      <c r="A437" s="14" t="s">
        <v>37</v>
      </c>
      <c r="B437" s="89">
        <f>'[1]Projetos e Atividades'!$A$76</f>
        <v>2060</v>
      </c>
      <c r="C437" s="91" t="str">
        <f>'[1]Projetos e Atividades'!$B$76</f>
        <v>AMORTZAÇÃO DO PASSIVO ATUARIAL - RPPS</v>
      </c>
      <c r="D437" s="92"/>
      <c r="E437" s="93"/>
      <c r="F437" s="85">
        <f>'Anexo IV -Projetos e Ativid '!C94</f>
        <v>3700000</v>
      </c>
      <c r="G437" s="85">
        <f>'Anexo IV -Projetos e Ativid '!D94</f>
        <v>4100000</v>
      </c>
      <c r="H437" s="85">
        <f>'Anexo IV -Projetos e Ativid '!E94</f>
        <v>4300000</v>
      </c>
      <c r="I437" s="85">
        <f>'Anexo IV -Projetos e Ativid '!F94</f>
        <v>4600000</v>
      </c>
      <c r="J437" s="87">
        <f>SUM(F437:I437)</f>
        <v>16700000</v>
      </c>
    </row>
    <row r="438" spans="1:10" ht="13.5" thickBot="1" x14ac:dyDescent="0.25">
      <c r="A438" s="15"/>
      <c r="B438" s="90"/>
      <c r="C438" s="94"/>
      <c r="D438" s="95"/>
      <c r="E438" s="96"/>
      <c r="F438" s="86"/>
      <c r="G438" s="86"/>
      <c r="H438" s="86"/>
      <c r="I438" s="86"/>
      <c r="J438" s="88"/>
    </row>
    <row r="439" spans="1:10" x14ac:dyDescent="0.2">
      <c r="A439" s="14" t="s">
        <v>37</v>
      </c>
      <c r="B439" s="89">
        <f>'Anexo IV -Projetos e Ativid '!A125</f>
        <v>8</v>
      </c>
      <c r="C439" s="91" t="str">
        <f>'Anexo IV -Projetos e Ativid '!B125</f>
        <v>ENCARGOS ESPECIAIS DE RESPONSABILIDADE DO RPPS</v>
      </c>
      <c r="D439" s="92"/>
      <c r="E439" s="93"/>
      <c r="F439" s="85">
        <f>'Anexo IV -Projetos e Ativid '!C125</f>
        <v>100000</v>
      </c>
      <c r="G439" s="85">
        <f>'Anexo IV -Projetos e Ativid '!D125</f>
        <v>100000</v>
      </c>
      <c r="H439" s="85">
        <f>'Anexo IV -Projetos e Ativid '!E125</f>
        <v>100000</v>
      </c>
      <c r="I439" s="85">
        <f>'Anexo IV -Projetos e Ativid '!F125</f>
        <v>100000</v>
      </c>
      <c r="J439" s="87">
        <f>SUM(F439:I439)</f>
        <v>400000</v>
      </c>
    </row>
    <row r="440" spans="1:10" ht="13.5" thickBot="1" x14ac:dyDescent="0.25">
      <c r="A440" s="15"/>
      <c r="B440" s="90"/>
      <c r="C440" s="94"/>
      <c r="D440" s="95"/>
      <c r="E440" s="96"/>
      <c r="F440" s="86"/>
      <c r="G440" s="86"/>
      <c r="H440" s="86"/>
      <c r="I440" s="86"/>
      <c r="J440" s="88"/>
    </row>
    <row r="441" spans="1:10" x14ac:dyDescent="0.2">
      <c r="A441" s="14" t="s">
        <v>37</v>
      </c>
      <c r="B441" s="89">
        <v>3999</v>
      </c>
      <c r="C441" s="91" t="str">
        <f>'[1]Projetos e Atividades'!$B$96</f>
        <v>RESERVA CONTINGÊNCIA</v>
      </c>
      <c r="D441" s="92"/>
      <c r="E441" s="93"/>
      <c r="F441" s="85">
        <f>'Anexo IV -Projetos e Ativid '!C118</f>
        <v>1304000</v>
      </c>
      <c r="G441" s="85">
        <f>'Anexo IV -Projetos e Ativid '!D118</f>
        <v>544000</v>
      </c>
      <c r="H441" s="85">
        <f>'Anexo IV -Projetos e Ativid '!E118</f>
        <v>774000</v>
      </c>
      <c r="I441" s="85">
        <f>'Anexo IV -Projetos e Ativid '!F118</f>
        <v>500000</v>
      </c>
      <c r="J441" s="87">
        <f>SUM(F441:I441)</f>
        <v>3122000</v>
      </c>
    </row>
    <row r="442" spans="1:10" ht="13.5" thickBot="1" x14ac:dyDescent="0.25">
      <c r="A442" s="15"/>
      <c r="B442" s="90"/>
      <c r="C442" s="94"/>
      <c r="D442" s="95"/>
      <c r="E442" s="96"/>
      <c r="F442" s="86"/>
      <c r="G442" s="86"/>
      <c r="H442" s="86"/>
      <c r="I442" s="86"/>
      <c r="J442" s="88"/>
    </row>
    <row r="443" spans="1:10" x14ac:dyDescent="0.2">
      <c r="A443" s="14" t="s">
        <v>37</v>
      </c>
      <c r="B443" s="89">
        <v>3999</v>
      </c>
      <c r="C443" s="91" t="str">
        <f>'[1]Projetos e Atividades'!$B$102</f>
        <v>RESERVA DE CONTINGENCIA RPPS</v>
      </c>
      <c r="D443" s="92"/>
      <c r="E443" s="93"/>
      <c r="F443" s="85">
        <f>'Anexo IV -Projetos e Ativid '!C126</f>
        <v>13140000</v>
      </c>
      <c r="G443" s="85">
        <f>'Anexo IV -Projetos e Ativid '!D126</f>
        <v>12150000</v>
      </c>
      <c r="H443" s="85">
        <f>'Anexo IV -Projetos e Ativid '!E126</f>
        <v>12760000</v>
      </c>
      <c r="I443" s="85">
        <f>'Anexo IV -Projetos e Ativid '!F126</f>
        <v>12450000</v>
      </c>
      <c r="J443" s="87">
        <f>SUM(F443:I443)</f>
        <v>50500000</v>
      </c>
    </row>
    <row r="444" spans="1:10" ht="13.5" thickBot="1" x14ac:dyDescent="0.25">
      <c r="A444" s="15"/>
      <c r="B444" s="90"/>
      <c r="C444" s="94"/>
      <c r="D444" s="95"/>
      <c r="E444" s="96"/>
      <c r="F444" s="86"/>
      <c r="G444" s="86"/>
      <c r="H444" s="86"/>
      <c r="I444" s="86"/>
      <c r="J444" s="88"/>
    </row>
    <row r="446" spans="1:10" x14ac:dyDescent="0.2">
      <c r="F446" s="20"/>
      <c r="G446" s="20"/>
      <c r="H446" s="20"/>
      <c r="I446" s="20"/>
      <c r="J446" s="20"/>
    </row>
  </sheetData>
  <mergeCells count="963">
    <mergeCell ref="K345:L349"/>
    <mergeCell ref="B79:B80"/>
    <mergeCell ref="C79:E80"/>
    <mergeCell ref="F79:F80"/>
    <mergeCell ref="G79:G80"/>
    <mergeCell ref="H79:H80"/>
    <mergeCell ref="I79:I80"/>
    <mergeCell ref="J79:J80"/>
    <mergeCell ref="J57:J58"/>
    <mergeCell ref="A344:B344"/>
    <mergeCell ref="C344:J344"/>
    <mergeCell ref="A345:B345"/>
    <mergeCell ref="C345:J349"/>
    <mergeCell ref="C341:E342"/>
    <mergeCell ref="F341:F342"/>
    <mergeCell ref="G341:G342"/>
    <mergeCell ref="H341:H342"/>
    <mergeCell ref="J425:J426"/>
    <mergeCell ref="B439:B440"/>
    <mergeCell ref="C439:E440"/>
    <mergeCell ref="F439:F440"/>
    <mergeCell ref="G439:G440"/>
    <mergeCell ref="H439:H440"/>
    <mergeCell ref="I439:I440"/>
    <mergeCell ref="A351:C351"/>
    <mergeCell ref="C352:E352"/>
    <mergeCell ref="I353:I354"/>
    <mergeCell ref="J353:J354"/>
    <mergeCell ref="B355:B356"/>
    <mergeCell ref="C355:E356"/>
    <mergeCell ref="F355:F356"/>
    <mergeCell ref="G355:G356"/>
    <mergeCell ref="H355:H356"/>
    <mergeCell ref="I355:I356"/>
    <mergeCell ref="J355:J356"/>
    <mergeCell ref="C247:E248"/>
    <mergeCell ref="F247:F248"/>
    <mergeCell ref="G247:G248"/>
    <mergeCell ref="H247:H248"/>
    <mergeCell ref="I247:I248"/>
    <mergeCell ref="J247:J248"/>
    <mergeCell ref="I341:I342"/>
    <mergeCell ref="J341:J342"/>
    <mergeCell ref="B193:B194"/>
    <mergeCell ref="C193:E194"/>
    <mergeCell ref="F193:F194"/>
    <mergeCell ref="G193:G194"/>
    <mergeCell ref="H193:H194"/>
    <mergeCell ref="I193:I194"/>
    <mergeCell ref="J193:J194"/>
    <mergeCell ref="B247:B248"/>
    <mergeCell ref="J311:J312"/>
    <mergeCell ref="B313:B314"/>
    <mergeCell ref="C313:E314"/>
    <mergeCell ref="F313:F314"/>
    <mergeCell ref="G313:G314"/>
    <mergeCell ref="H313:H314"/>
    <mergeCell ref="I313:I314"/>
    <mergeCell ref="J313:J314"/>
    <mergeCell ref="J153:J154"/>
    <mergeCell ref="B157:B158"/>
    <mergeCell ref="C157:E158"/>
    <mergeCell ref="F157:F158"/>
    <mergeCell ref="G157:G158"/>
    <mergeCell ref="H157:H158"/>
    <mergeCell ref="I157:I158"/>
    <mergeCell ref="J157:J158"/>
    <mergeCell ref="B153:B154"/>
    <mergeCell ref="C153:E154"/>
    <mergeCell ref="F117:F118"/>
    <mergeCell ref="G117:G118"/>
    <mergeCell ref="H117:H118"/>
    <mergeCell ref="I117:I118"/>
    <mergeCell ref="J117:J118"/>
    <mergeCell ref="J119:J120"/>
    <mergeCell ref="H131:H132"/>
    <mergeCell ref="I131:I132"/>
    <mergeCell ref="J131:J132"/>
    <mergeCell ref="J85:J86"/>
    <mergeCell ref="B87:B88"/>
    <mergeCell ref="C87:E88"/>
    <mergeCell ref="F87:F88"/>
    <mergeCell ref="G87:G88"/>
    <mergeCell ref="H87:H88"/>
    <mergeCell ref="I87:I88"/>
    <mergeCell ref="J87:J88"/>
    <mergeCell ref="B85:B86"/>
    <mergeCell ref="C85:E86"/>
    <mergeCell ref="F85:F86"/>
    <mergeCell ref="G85:G86"/>
    <mergeCell ref="H85:H86"/>
    <mergeCell ref="I85:I86"/>
    <mergeCell ref="F13:F14"/>
    <mergeCell ref="G13:G14"/>
    <mergeCell ref="H13:H14"/>
    <mergeCell ref="I13:I14"/>
    <mergeCell ref="J13:J14"/>
    <mergeCell ref="I15:I16"/>
    <mergeCell ref="J15:J16"/>
    <mergeCell ref="A1:J1"/>
    <mergeCell ref="A2:J2"/>
    <mergeCell ref="A3:J3"/>
    <mergeCell ref="A4:B4"/>
    <mergeCell ref="C4:J4"/>
    <mergeCell ref="A5:B5"/>
    <mergeCell ref="C5:J9"/>
    <mergeCell ref="A10:D10"/>
    <mergeCell ref="A11:C11"/>
    <mergeCell ref="C12:E12"/>
    <mergeCell ref="A13:A14"/>
    <mergeCell ref="B13:B14"/>
    <mergeCell ref="C13:E14"/>
    <mergeCell ref="G15:G16"/>
    <mergeCell ref="H15:H16"/>
    <mergeCell ref="A24:D24"/>
    <mergeCell ref="A18:B18"/>
    <mergeCell ref="C18:J18"/>
    <mergeCell ref="A19:B19"/>
    <mergeCell ref="C19:J23"/>
    <mergeCell ref="F27:F28"/>
    <mergeCell ref="G27:G28"/>
    <mergeCell ref="H27:H28"/>
    <mergeCell ref="I27:I28"/>
    <mergeCell ref="J27:J28"/>
    <mergeCell ref="A25:C25"/>
    <mergeCell ref="C26:E26"/>
    <mergeCell ref="A27:A28"/>
    <mergeCell ref="B27:B28"/>
    <mergeCell ref="C27:E28"/>
    <mergeCell ref="B29:B30"/>
    <mergeCell ref="C29:E30"/>
    <mergeCell ref="B15:B16"/>
    <mergeCell ref="C15:E16"/>
    <mergeCell ref="F15:F16"/>
    <mergeCell ref="F29:F30"/>
    <mergeCell ref="G29:G30"/>
    <mergeCell ref="H29:H30"/>
    <mergeCell ref="I29:I30"/>
    <mergeCell ref="J29:J30"/>
    <mergeCell ref="B31:B32"/>
    <mergeCell ref="C31:E32"/>
    <mergeCell ref="F31:F32"/>
    <mergeCell ref="G31:G32"/>
    <mergeCell ref="H31:H32"/>
    <mergeCell ref="B33:B34"/>
    <mergeCell ref="C33:E34"/>
    <mergeCell ref="F33:F34"/>
    <mergeCell ref="G33:G34"/>
    <mergeCell ref="H33:H34"/>
    <mergeCell ref="I33:I34"/>
    <mergeCell ref="I31:I32"/>
    <mergeCell ref="J31:J32"/>
    <mergeCell ref="A43:C43"/>
    <mergeCell ref="J33:J34"/>
    <mergeCell ref="A36:B36"/>
    <mergeCell ref="B49:B50"/>
    <mergeCell ref="C49:E50"/>
    <mergeCell ref="F49:F50"/>
    <mergeCell ref="G49:G50"/>
    <mergeCell ref="H49:H50"/>
    <mergeCell ref="I49:I50"/>
    <mergeCell ref="J49:J50"/>
    <mergeCell ref="C36:J36"/>
    <mergeCell ref="A37:B37"/>
    <mergeCell ref="C37:J41"/>
    <mergeCell ref="A42:D42"/>
    <mergeCell ref="C44:E44"/>
    <mergeCell ref="A45:A46"/>
    <mergeCell ref="B45:B46"/>
    <mergeCell ref="C45:E46"/>
    <mergeCell ref="F45:F46"/>
    <mergeCell ref="G45:G46"/>
    <mergeCell ref="H45:H46"/>
    <mergeCell ref="I45:I46"/>
    <mergeCell ref="J45:J46"/>
    <mergeCell ref="B47:B48"/>
    <mergeCell ref="C47:E48"/>
    <mergeCell ref="F47:F48"/>
    <mergeCell ref="G47:G48"/>
    <mergeCell ref="H47:H48"/>
    <mergeCell ref="I47:I48"/>
    <mergeCell ref="J47:J48"/>
    <mergeCell ref="J55:J56"/>
    <mergeCell ref="A60:B60"/>
    <mergeCell ref="C60:J60"/>
    <mergeCell ref="A61:B61"/>
    <mergeCell ref="C61:J65"/>
    <mergeCell ref="A66:D66"/>
    <mergeCell ref="F51:F52"/>
    <mergeCell ref="G51:G52"/>
    <mergeCell ref="H51:H52"/>
    <mergeCell ref="I51:I52"/>
    <mergeCell ref="B55:B56"/>
    <mergeCell ref="C55:E56"/>
    <mergeCell ref="F55:F56"/>
    <mergeCell ref="G55:G56"/>
    <mergeCell ref="J51:J52"/>
    <mergeCell ref="B53:B54"/>
    <mergeCell ref="C53:E54"/>
    <mergeCell ref="F53:F54"/>
    <mergeCell ref="G53:G54"/>
    <mergeCell ref="H53:H54"/>
    <mergeCell ref="I53:I54"/>
    <mergeCell ref="J53:J54"/>
    <mergeCell ref="B51:B52"/>
    <mergeCell ref="C51:E52"/>
    <mergeCell ref="H55:H56"/>
    <mergeCell ref="I55:I56"/>
    <mergeCell ref="B57:B58"/>
    <mergeCell ref="C57:E58"/>
    <mergeCell ref="F57:F58"/>
    <mergeCell ref="G57:G58"/>
    <mergeCell ref="H57:H58"/>
    <mergeCell ref="I57:I58"/>
    <mergeCell ref="A69:A70"/>
    <mergeCell ref="B69:B70"/>
    <mergeCell ref="C69:E70"/>
    <mergeCell ref="F69:F70"/>
    <mergeCell ref="A67:C67"/>
    <mergeCell ref="C68:E68"/>
    <mergeCell ref="I77:I78"/>
    <mergeCell ref="J77:J78"/>
    <mergeCell ref="B75:B76"/>
    <mergeCell ref="C75:E76"/>
    <mergeCell ref="G69:G70"/>
    <mergeCell ref="H69:H70"/>
    <mergeCell ref="I69:I70"/>
    <mergeCell ref="J69:J70"/>
    <mergeCell ref="B71:B72"/>
    <mergeCell ref="C71:E72"/>
    <mergeCell ref="F71:F72"/>
    <mergeCell ref="G71:G72"/>
    <mergeCell ref="H71:H72"/>
    <mergeCell ref="I71:I72"/>
    <mergeCell ref="J71:J72"/>
    <mergeCell ref="B73:B74"/>
    <mergeCell ref="C73:E74"/>
    <mergeCell ref="F73:F74"/>
    <mergeCell ref="G73:G74"/>
    <mergeCell ref="H73:H74"/>
    <mergeCell ref="I73:I74"/>
    <mergeCell ref="J73:J74"/>
    <mergeCell ref="I83:I84"/>
    <mergeCell ref="J83:J84"/>
    <mergeCell ref="B81:B82"/>
    <mergeCell ref="C81:E82"/>
    <mergeCell ref="F81:F82"/>
    <mergeCell ref="G81:G82"/>
    <mergeCell ref="H81:H82"/>
    <mergeCell ref="I81:I82"/>
    <mergeCell ref="F75:F76"/>
    <mergeCell ref="G75:G76"/>
    <mergeCell ref="H75:H76"/>
    <mergeCell ref="I75:I76"/>
    <mergeCell ref="J81:J82"/>
    <mergeCell ref="B83:B84"/>
    <mergeCell ref="C83:E84"/>
    <mergeCell ref="F83:F84"/>
    <mergeCell ref="G83:G84"/>
    <mergeCell ref="H83:H84"/>
    <mergeCell ref="J75:J76"/>
    <mergeCell ref="B77:B78"/>
    <mergeCell ref="C77:E78"/>
    <mergeCell ref="F77:F78"/>
    <mergeCell ref="G77:G78"/>
    <mergeCell ref="H77:H78"/>
    <mergeCell ref="A90:B90"/>
    <mergeCell ref="C90:J90"/>
    <mergeCell ref="A91:B91"/>
    <mergeCell ref="C91:J95"/>
    <mergeCell ref="A96:D96"/>
    <mergeCell ref="A97:C97"/>
    <mergeCell ref="C98:E98"/>
    <mergeCell ref="A99:A100"/>
    <mergeCell ref="B99:B100"/>
    <mergeCell ref="C99:E100"/>
    <mergeCell ref="F99:F100"/>
    <mergeCell ref="G99:G100"/>
    <mergeCell ref="H99:H100"/>
    <mergeCell ref="I99:I100"/>
    <mergeCell ref="J99:J100"/>
    <mergeCell ref="B101:B102"/>
    <mergeCell ref="C101:E102"/>
    <mergeCell ref="F101:F102"/>
    <mergeCell ref="G101:G102"/>
    <mergeCell ref="H101:H102"/>
    <mergeCell ref="I101:I102"/>
    <mergeCell ref="J101:J102"/>
    <mergeCell ref="A104:B104"/>
    <mergeCell ref="C104:J104"/>
    <mergeCell ref="A105:B105"/>
    <mergeCell ref="C105:J109"/>
    <mergeCell ref="A110:D110"/>
    <mergeCell ref="A111:C111"/>
    <mergeCell ref="C112:E112"/>
    <mergeCell ref="A113:A114"/>
    <mergeCell ref="B113:B114"/>
    <mergeCell ref="C113:E114"/>
    <mergeCell ref="F113:F114"/>
    <mergeCell ref="G113:G114"/>
    <mergeCell ref="H113:H114"/>
    <mergeCell ref="I113:I114"/>
    <mergeCell ref="J113:J114"/>
    <mergeCell ref="B115:B116"/>
    <mergeCell ref="C115:E116"/>
    <mergeCell ref="F115:F116"/>
    <mergeCell ref="G115:G116"/>
    <mergeCell ref="H115:H116"/>
    <mergeCell ref="I115:I116"/>
    <mergeCell ref="J115:J116"/>
    <mergeCell ref="B117:B118"/>
    <mergeCell ref="C117:E118"/>
    <mergeCell ref="B133:B134"/>
    <mergeCell ref="C133:E134"/>
    <mergeCell ref="F133:F134"/>
    <mergeCell ref="G133:G134"/>
    <mergeCell ref="A122:B122"/>
    <mergeCell ref="C122:J122"/>
    <mergeCell ref="A123:B123"/>
    <mergeCell ref="C123:J127"/>
    <mergeCell ref="A128:D128"/>
    <mergeCell ref="A129:C129"/>
    <mergeCell ref="C130:E130"/>
    <mergeCell ref="A131:A132"/>
    <mergeCell ref="B131:B132"/>
    <mergeCell ref="C131:E132"/>
    <mergeCell ref="F131:F132"/>
    <mergeCell ref="G131:G132"/>
    <mergeCell ref="B119:B120"/>
    <mergeCell ref="C119:E120"/>
    <mergeCell ref="F119:F120"/>
    <mergeCell ref="G119:G120"/>
    <mergeCell ref="H119:H120"/>
    <mergeCell ref="I119:I120"/>
    <mergeCell ref="F149:F150"/>
    <mergeCell ref="G149:G150"/>
    <mergeCell ref="H149:H150"/>
    <mergeCell ref="I149:I150"/>
    <mergeCell ref="J149:J150"/>
    <mergeCell ref="H133:H134"/>
    <mergeCell ref="I133:I134"/>
    <mergeCell ref="J133:J134"/>
    <mergeCell ref="A147:C147"/>
    <mergeCell ref="C148:E148"/>
    <mergeCell ref="B137:B138"/>
    <mergeCell ref="C137:E138"/>
    <mergeCell ref="F137:F138"/>
    <mergeCell ref="G137:G138"/>
    <mergeCell ref="H137:H138"/>
    <mergeCell ref="B151:B152"/>
    <mergeCell ref="C151:E152"/>
    <mergeCell ref="F151:F152"/>
    <mergeCell ref="G151:G152"/>
    <mergeCell ref="H151:H152"/>
    <mergeCell ref="I151:I152"/>
    <mergeCell ref="H135:H136"/>
    <mergeCell ref="I135:I136"/>
    <mergeCell ref="J151:J152"/>
    <mergeCell ref="J135:J136"/>
    <mergeCell ref="A140:B140"/>
    <mergeCell ref="C140:J140"/>
    <mergeCell ref="A141:B141"/>
    <mergeCell ref="C141:J145"/>
    <mergeCell ref="A146:D146"/>
    <mergeCell ref="B135:B136"/>
    <mergeCell ref="C135:E136"/>
    <mergeCell ref="F135:F136"/>
    <mergeCell ref="G135:G136"/>
    <mergeCell ref="I137:I138"/>
    <mergeCell ref="J137:J138"/>
    <mergeCell ref="A149:A150"/>
    <mergeCell ref="B149:B150"/>
    <mergeCell ref="C149:E150"/>
    <mergeCell ref="F153:F154"/>
    <mergeCell ref="G153:G154"/>
    <mergeCell ref="H153:H154"/>
    <mergeCell ref="I153:I154"/>
    <mergeCell ref="J159:J160"/>
    <mergeCell ref="B163:B164"/>
    <mergeCell ref="C163:E164"/>
    <mergeCell ref="F163:F164"/>
    <mergeCell ref="G163:G164"/>
    <mergeCell ref="H163:H164"/>
    <mergeCell ref="B155:B156"/>
    <mergeCell ref="C155:E156"/>
    <mergeCell ref="F155:F156"/>
    <mergeCell ref="G155:G156"/>
    <mergeCell ref="H155:H156"/>
    <mergeCell ref="I155:I156"/>
    <mergeCell ref="J155:J156"/>
    <mergeCell ref="J161:J162"/>
    <mergeCell ref="B161:B162"/>
    <mergeCell ref="C161:E162"/>
    <mergeCell ref="F161:F162"/>
    <mergeCell ref="G161:G162"/>
    <mergeCell ref="H161:H162"/>
    <mergeCell ref="I161:I162"/>
    <mergeCell ref="I167:I168"/>
    <mergeCell ref="J167:J168"/>
    <mergeCell ref="B165:B166"/>
    <mergeCell ref="C165:E166"/>
    <mergeCell ref="I163:I164"/>
    <mergeCell ref="J163:J164"/>
    <mergeCell ref="B159:B160"/>
    <mergeCell ref="C159:E160"/>
    <mergeCell ref="F159:F160"/>
    <mergeCell ref="G159:G160"/>
    <mergeCell ref="H159:H160"/>
    <mergeCell ref="I159:I160"/>
    <mergeCell ref="I171:I172"/>
    <mergeCell ref="J171:J172"/>
    <mergeCell ref="B169:B170"/>
    <mergeCell ref="C169:E170"/>
    <mergeCell ref="F169:F170"/>
    <mergeCell ref="G169:G170"/>
    <mergeCell ref="H169:H170"/>
    <mergeCell ref="I169:I170"/>
    <mergeCell ref="F165:F166"/>
    <mergeCell ref="G165:G166"/>
    <mergeCell ref="H165:H166"/>
    <mergeCell ref="I165:I166"/>
    <mergeCell ref="J169:J170"/>
    <mergeCell ref="B171:B172"/>
    <mergeCell ref="C171:E172"/>
    <mergeCell ref="F171:F172"/>
    <mergeCell ref="G171:G172"/>
    <mergeCell ref="H171:H172"/>
    <mergeCell ref="J165:J166"/>
    <mergeCell ref="B167:B168"/>
    <mergeCell ref="C167:E168"/>
    <mergeCell ref="F167:F168"/>
    <mergeCell ref="G167:G168"/>
    <mergeCell ref="H167:H168"/>
    <mergeCell ref="A176:B176"/>
    <mergeCell ref="C176:J176"/>
    <mergeCell ref="A177:B177"/>
    <mergeCell ref="C177:J181"/>
    <mergeCell ref="A182:D182"/>
    <mergeCell ref="A183:C183"/>
    <mergeCell ref="C184:E184"/>
    <mergeCell ref="A185:A186"/>
    <mergeCell ref="B185:B186"/>
    <mergeCell ref="C185:E186"/>
    <mergeCell ref="F185:F186"/>
    <mergeCell ref="G185:G186"/>
    <mergeCell ref="H185:H186"/>
    <mergeCell ref="I185:I186"/>
    <mergeCell ref="J185:J186"/>
    <mergeCell ref="B187:B188"/>
    <mergeCell ref="C187:E188"/>
    <mergeCell ref="F187:F188"/>
    <mergeCell ref="G187:G188"/>
    <mergeCell ref="H187:H188"/>
    <mergeCell ref="I187:I188"/>
    <mergeCell ref="J187:J188"/>
    <mergeCell ref="C204:E204"/>
    <mergeCell ref="A205:A206"/>
    <mergeCell ref="B205:B206"/>
    <mergeCell ref="C205:E206"/>
    <mergeCell ref="F205:F206"/>
    <mergeCell ref="G205:G206"/>
    <mergeCell ref="J189:J190"/>
    <mergeCell ref="B191:B192"/>
    <mergeCell ref="C191:E192"/>
    <mergeCell ref="F191:F192"/>
    <mergeCell ref="G191:G192"/>
    <mergeCell ref="H191:H192"/>
    <mergeCell ref="I191:I192"/>
    <mergeCell ref="J191:J192"/>
    <mergeCell ref="B189:B190"/>
    <mergeCell ref="C189:E190"/>
    <mergeCell ref="A196:B196"/>
    <mergeCell ref="C196:J196"/>
    <mergeCell ref="A197:B197"/>
    <mergeCell ref="C197:J201"/>
    <mergeCell ref="A202:D202"/>
    <mergeCell ref="A203:C203"/>
    <mergeCell ref="F189:F190"/>
    <mergeCell ref="G189:G190"/>
    <mergeCell ref="H189:H190"/>
    <mergeCell ref="I189:I190"/>
    <mergeCell ref="H205:H206"/>
    <mergeCell ref="I205:I206"/>
    <mergeCell ref="J205:J206"/>
    <mergeCell ref="B207:B208"/>
    <mergeCell ref="C207:E208"/>
    <mergeCell ref="F207:F208"/>
    <mergeCell ref="G207:G208"/>
    <mergeCell ref="H207:H208"/>
    <mergeCell ref="I207:I208"/>
    <mergeCell ref="J207:J208"/>
    <mergeCell ref="C222:E222"/>
    <mergeCell ref="A223:A224"/>
    <mergeCell ref="B223:B224"/>
    <mergeCell ref="C223:E224"/>
    <mergeCell ref="F223:F224"/>
    <mergeCell ref="G223:G224"/>
    <mergeCell ref="J209:J210"/>
    <mergeCell ref="B211:B212"/>
    <mergeCell ref="C211:E212"/>
    <mergeCell ref="F211:F212"/>
    <mergeCell ref="G211:G212"/>
    <mergeCell ref="H211:H212"/>
    <mergeCell ref="I211:I212"/>
    <mergeCell ref="J211:J212"/>
    <mergeCell ref="B209:B210"/>
    <mergeCell ref="C209:E210"/>
    <mergeCell ref="A214:B214"/>
    <mergeCell ref="C214:J214"/>
    <mergeCell ref="A215:B215"/>
    <mergeCell ref="C215:J219"/>
    <mergeCell ref="A220:D220"/>
    <mergeCell ref="A221:C221"/>
    <mergeCell ref="F209:F210"/>
    <mergeCell ref="G209:G210"/>
    <mergeCell ref="H209:H210"/>
    <mergeCell ref="I209:I210"/>
    <mergeCell ref="H223:H224"/>
    <mergeCell ref="I223:I224"/>
    <mergeCell ref="J223:J224"/>
    <mergeCell ref="B225:B226"/>
    <mergeCell ref="C225:E226"/>
    <mergeCell ref="F225:F226"/>
    <mergeCell ref="G225:G226"/>
    <mergeCell ref="H225:H226"/>
    <mergeCell ref="I225:I226"/>
    <mergeCell ref="J225:J226"/>
    <mergeCell ref="C240:E240"/>
    <mergeCell ref="A241:A242"/>
    <mergeCell ref="B241:B242"/>
    <mergeCell ref="C241:E242"/>
    <mergeCell ref="F241:F242"/>
    <mergeCell ref="G241:G242"/>
    <mergeCell ref="J227:J228"/>
    <mergeCell ref="B229:B230"/>
    <mergeCell ref="C229:E230"/>
    <mergeCell ref="F229:F230"/>
    <mergeCell ref="G229:G230"/>
    <mergeCell ref="H229:H230"/>
    <mergeCell ref="I229:I230"/>
    <mergeCell ref="J229:J230"/>
    <mergeCell ref="B227:B228"/>
    <mergeCell ref="C227:E228"/>
    <mergeCell ref="A232:B232"/>
    <mergeCell ref="C232:J232"/>
    <mergeCell ref="A233:B233"/>
    <mergeCell ref="C233:J237"/>
    <mergeCell ref="A238:D238"/>
    <mergeCell ref="A239:C239"/>
    <mergeCell ref="F227:F228"/>
    <mergeCell ref="G227:G228"/>
    <mergeCell ref="H227:H228"/>
    <mergeCell ref="I227:I228"/>
    <mergeCell ref="H241:H242"/>
    <mergeCell ref="I241:I242"/>
    <mergeCell ref="J241:J242"/>
    <mergeCell ref="B243:B244"/>
    <mergeCell ref="C243:E244"/>
    <mergeCell ref="F243:F244"/>
    <mergeCell ref="G243:G244"/>
    <mergeCell ref="H243:H244"/>
    <mergeCell ref="I243:I244"/>
    <mergeCell ref="J243:J244"/>
    <mergeCell ref="H245:H246"/>
    <mergeCell ref="I245:I246"/>
    <mergeCell ref="J261:J262"/>
    <mergeCell ref="B263:B264"/>
    <mergeCell ref="C263:E264"/>
    <mergeCell ref="F263:F264"/>
    <mergeCell ref="G263:G264"/>
    <mergeCell ref="H263:H264"/>
    <mergeCell ref="I263:I264"/>
    <mergeCell ref="J263:J264"/>
    <mergeCell ref="J245:J246"/>
    <mergeCell ref="A250:B250"/>
    <mergeCell ref="C250:J250"/>
    <mergeCell ref="A251:B251"/>
    <mergeCell ref="C251:J255"/>
    <mergeCell ref="A256:D256"/>
    <mergeCell ref="B245:B246"/>
    <mergeCell ref="C245:E246"/>
    <mergeCell ref="F245:F246"/>
    <mergeCell ref="G245:G246"/>
    <mergeCell ref="A257:C257"/>
    <mergeCell ref="C258:E258"/>
    <mergeCell ref="A259:A260"/>
    <mergeCell ref="B259:B260"/>
    <mergeCell ref="G259:G260"/>
    <mergeCell ref="H259:H260"/>
    <mergeCell ref="I259:I260"/>
    <mergeCell ref="J259:J260"/>
    <mergeCell ref="B261:B262"/>
    <mergeCell ref="C261:E262"/>
    <mergeCell ref="F261:F262"/>
    <mergeCell ref="G261:G262"/>
    <mergeCell ref="H261:H262"/>
    <mergeCell ref="I261:I262"/>
    <mergeCell ref="C259:E260"/>
    <mergeCell ref="F259:F260"/>
    <mergeCell ref="A266:B266"/>
    <mergeCell ref="C266:J266"/>
    <mergeCell ref="A267:B267"/>
    <mergeCell ref="C267:J271"/>
    <mergeCell ref="A272:D272"/>
    <mergeCell ref="A273:C273"/>
    <mergeCell ref="C274:E274"/>
    <mergeCell ref="A275:A276"/>
    <mergeCell ref="B275:B276"/>
    <mergeCell ref="C275:E276"/>
    <mergeCell ref="F275:F276"/>
    <mergeCell ref="G275:G276"/>
    <mergeCell ref="H275:H276"/>
    <mergeCell ref="I275:I276"/>
    <mergeCell ref="J275:J276"/>
    <mergeCell ref="B277:B278"/>
    <mergeCell ref="C277:E278"/>
    <mergeCell ref="F277:F278"/>
    <mergeCell ref="G277:G278"/>
    <mergeCell ref="H277:H278"/>
    <mergeCell ref="I277:I278"/>
    <mergeCell ref="J277:J278"/>
    <mergeCell ref="J279:J280"/>
    <mergeCell ref="B281:B282"/>
    <mergeCell ref="C281:E282"/>
    <mergeCell ref="F281:F282"/>
    <mergeCell ref="G281:G282"/>
    <mergeCell ref="H281:H282"/>
    <mergeCell ref="I281:I282"/>
    <mergeCell ref="J281:J282"/>
    <mergeCell ref="B279:B280"/>
    <mergeCell ref="C279:E280"/>
    <mergeCell ref="F279:F280"/>
    <mergeCell ref="G279:G280"/>
    <mergeCell ref="H279:H280"/>
    <mergeCell ref="I279:I280"/>
    <mergeCell ref="A293:C293"/>
    <mergeCell ref="C294:E294"/>
    <mergeCell ref="B283:B284"/>
    <mergeCell ref="C283:E284"/>
    <mergeCell ref="F283:F284"/>
    <mergeCell ref="G283:G284"/>
    <mergeCell ref="A295:A296"/>
    <mergeCell ref="B295:B296"/>
    <mergeCell ref="C295:E296"/>
    <mergeCell ref="F295:F296"/>
    <mergeCell ref="J283:J284"/>
    <mergeCell ref="A286:B286"/>
    <mergeCell ref="C286:J286"/>
    <mergeCell ref="A287:B287"/>
    <mergeCell ref="C287:J291"/>
    <mergeCell ref="A292:D292"/>
    <mergeCell ref="H283:H284"/>
    <mergeCell ref="I283:I284"/>
    <mergeCell ref="J297:J298"/>
    <mergeCell ref="B299:B300"/>
    <mergeCell ref="C299:E300"/>
    <mergeCell ref="F299:F300"/>
    <mergeCell ref="G299:G300"/>
    <mergeCell ref="H299:H300"/>
    <mergeCell ref="I299:I300"/>
    <mergeCell ref="J299:J300"/>
    <mergeCell ref="G295:G296"/>
    <mergeCell ref="H295:H296"/>
    <mergeCell ref="I295:I296"/>
    <mergeCell ref="J295:J296"/>
    <mergeCell ref="B297:B298"/>
    <mergeCell ref="C297:E298"/>
    <mergeCell ref="F297:F298"/>
    <mergeCell ref="G297:G298"/>
    <mergeCell ref="H297:H298"/>
    <mergeCell ref="I297:I298"/>
    <mergeCell ref="J305:J306"/>
    <mergeCell ref="B307:B308"/>
    <mergeCell ref="C307:E308"/>
    <mergeCell ref="F307:F308"/>
    <mergeCell ref="G307:G308"/>
    <mergeCell ref="H307:H308"/>
    <mergeCell ref="J301:J302"/>
    <mergeCell ref="B303:B304"/>
    <mergeCell ref="C303:E304"/>
    <mergeCell ref="F303:F304"/>
    <mergeCell ref="G303:G304"/>
    <mergeCell ref="H303:H304"/>
    <mergeCell ref="I303:I304"/>
    <mergeCell ref="J303:J304"/>
    <mergeCell ref="B301:B302"/>
    <mergeCell ref="C301:E302"/>
    <mergeCell ref="B305:B306"/>
    <mergeCell ref="C305:E306"/>
    <mergeCell ref="F305:F306"/>
    <mergeCell ref="G305:G306"/>
    <mergeCell ref="H305:H306"/>
    <mergeCell ref="I305:I306"/>
    <mergeCell ref="F301:F302"/>
    <mergeCell ref="G301:G302"/>
    <mergeCell ref="H301:H302"/>
    <mergeCell ref="I301:I302"/>
    <mergeCell ref="G309:G310"/>
    <mergeCell ref="A323:C323"/>
    <mergeCell ref="C324:E324"/>
    <mergeCell ref="A325:A326"/>
    <mergeCell ref="B325:B326"/>
    <mergeCell ref="C325:E326"/>
    <mergeCell ref="F325:F326"/>
    <mergeCell ref="I307:I308"/>
    <mergeCell ref="J307:J308"/>
    <mergeCell ref="B329:B330"/>
    <mergeCell ref="C329:E330"/>
    <mergeCell ref="F329:F330"/>
    <mergeCell ref="G329:G330"/>
    <mergeCell ref="H329:H330"/>
    <mergeCell ref="I329:I330"/>
    <mergeCell ref="J329:J330"/>
    <mergeCell ref="H309:H310"/>
    <mergeCell ref="I309:I310"/>
    <mergeCell ref="B311:B312"/>
    <mergeCell ref="C311:E312"/>
    <mergeCell ref="F311:F312"/>
    <mergeCell ref="G311:G312"/>
    <mergeCell ref="H311:H312"/>
    <mergeCell ref="I311:I312"/>
    <mergeCell ref="J309:J310"/>
    <mergeCell ref="A316:B316"/>
    <mergeCell ref="C316:J316"/>
    <mergeCell ref="A317:B317"/>
    <mergeCell ref="C317:J321"/>
    <mergeCell ref="A322:D322"/>
    <mergeCell ref="B309:B310"/>
    <mergeCell ref="C309:E310"/>
    <mergeCell ref="F309:F310"/>
    <mergeCell ref="G325:G326"/>
    <mergeCell ref="H325:H326"/>
    <mergeCell ref="I325:I326"/>
    <mergeCell ref="J325:J326"/>
    <mergeCell ref="B327:B328"/>
    <mergeCell ref="C327:E328"/>
    <mergeCell ref="F327:F328"/>
    <mergeCell ref="G327:G328"/>
    <mergeCell ref="H327:H328"/>
    <mergeCell ref="I327:I328"/>
    <mergeCell ref="J327:J328"/>
    <mergeCell ref="F331:F332"/>
    <mergeCell ref="G331:G332"/>
    <mergeCell ref="H331:H332"/>
    <mergeCell ref="I331:I332"/>
    <mergeCell ref="J335:J336"/>
    <mergeCell ref="B337:B338"/>
    <mergeCell ref="C337:E338"/>
    <mergeCell ref="F337:F338"/>
    <mergeCell ref="G337:G338"/>
    <mergeCell ref="H337:H338"/>
    <mergeCell ref="J331:J332"/>
    <mergeCell ref="B333:B334"/>
    <mergeCell ref="C333:E334"/>
    <mergeCell ref="F333:F334"/>
    <mergeCell ref="G333:G334"/>
    <mergeCell ref="H333:H334"/>
    <mergeCell ref="I333:I334"/>
    <mergeCell ref="J333:J334"/>
    <mergeCell ref="B331:B332"/>
    <mergeCell ref="C331:E332"/>
    <mergeCell ref="A365:C365"/>
    <mergeCell ref="C366:E366"/>
    <mergeCell ref="A367:A368"/>
    <mergeCell ref="B367:B368"/>
    <mergeCell ref="C367:E368"/>
    <mergeCell ref="F367:F368"/>
    <mergeCell ref="I337:I338"/>
    <mergeCell ref="J337:J338"/>
    <mergeCell ref="B335:B336"/>
    <mergeCell ref="C335:E336"/>
    <mergeCell ref="F335:F336"/>
    <mergeCell ref="G335:G336"/>
    <mergeCell ref="H335:H336"/>
    <mergeCell ref="I335:I336"/>
    <mergeCell ref="B341:B342"/>
    <mergeCell ref="A350:D350"/>
    <mergeCell ref="A358:B358"/>
    <mergeCell ref="C358:J358"/>
    <mergeCell ref="A359:B359"/>
    <mergeCell ref="C359:J363"/>
    <mergeCell ref="A364:D364"/>
    <mergeCell ref="B339:B340"/>
    <mergeCell ref="C339:E340"/>
    <mergeCell ref="F339:F340"/>
    <mergeCell ref="G339:G340"/>
    <mergeCell ref="H339:H340"/>
    <mergeCell ref="I339:I340"/>
    <mergeCell ref="A353:A354"/>
    <mergeCell ref="B353:B354"/>
    <mergeCell ref="C353:E354"/>
    <mergeCell ref="F353:F354"/>
    <mergeCell ref="G353:G354"/>
    <mergeCell ref="H353:H354"/>
    <mergeCell ref="J339:J340"/>
    <mergeCell ref="I375:I376"/>
    <mergeCell ref="J375:J376"/>
    <mergeCell ref="B373:B374"/>
    <mergeCell ref="C373:E374"/>
    <mergeCell ref="G367:G368"/>
    <mergeCell ref="H367:H368"/>
    <mergeCell ref="I367:I368"/>
    <mergeCell ref="J367:J368"/>
    <mergeCell ref="B369:B370"/>
    <mergeCell ref="C369:E370"/>
    <mergeCell ref="F369:F370"/>
    <mergeCell ref="G369:G370"/>
    <mergeCell ref="H369:H370"/>
    <mergeCell ref="I369:I370"/>
    <mergeCell ref="J369:J370"/>
    <mergeCell ref="B371:B372"/>
    <mergeCell ref="C371:E372"/>
    <mergeCell ref="F371:F372"/>
    <mergeCell ref="G371:G372"/>
    <mergeCell ref="H371:H372"/>
    <mergeCell ref="I371:I372"/>
    <mergeCell ref="J371:J372"/>
    <mergeCell ref="I379:I380"/>
    <mergeCell ref="J379:J380"/>
    <mergeCell ref="B377:B378"/>
    <mergeCell ref="C377:E378"/>
    <mergeCell ref="F377:F378"/>
    <mergeCell ref="G377:G378"/>
    <mergeCell ref="H377:H378"/>
    <mergeCell ref="I377:I378"/>
    <mergeCell ref="F373:F374"/>
    <mergeCell ref="G373:G374"/>
    <mergeCell ref="H373:H374"/>
    <mergeCell ref="I373:I374"/>
    <mergeCell ref="J377:J378"/>
    <mergeCell ref="B379:B380"/>
    <mergeCell ref="C379:E380"/>
    <mergeCell ref="F379:F380"/>
    <mergeCell ref="G379:G380"/>
    <mergeCell ref="H379:H380"/>
    <mergeCell ref="J373:J374"/>
    <mergeCell ref="B375:B376"/>
    <mergeCell ref="C375:E376"/>
    <mergeCell ref="F375:F376"/>
    <mergeCell ref="G375:G376"/>
    <mergeCell ref="H375:H376"/>
    <mergeCell ref="A382:B382"/>
    <mergeCell ref="C382:J382"/>
    <mergeCell ref="A383:B383"/>
    <mergeCell ref="C383:J387"/>
    <mergeCell ref="A388:D388"/>
    <mergeCell ref="A389:C389"/>
    <mergeCell ref="C390:E390"/>
    <mergeCell ref="A391:A392"/>
    <mergeCell ref="B391:B392"/>
    <mergeCell ref="C391:E392"/>
    <mergeCell ref="F391:F392"/>
    <mergeCell ref="G391:G392"/>
    <mergeCell ref="H391:H392"/>
    <mergeCell ref="I391:I392"/>
    <mergeCell ref="J391:J392"/>
    <mergeCell ref="B393:B394"/>
    <mergeCell ref="C393:E394"/>
    <mergeCell ref="F393:F394"/>
    <mergeCell ref="G393:G394"/>
    <mergeCell ref="H393:H394"/>
    <mergeCell ref="I393:I394"/>
    <mergeCell ref="J393:J394"/>
    <mergeCell ref="J405:J406"/>
    <mergeCell ref="B407:B408"/>
    <mergeCell ref="C407:E408"/>
    <mergeCell ref="F407:F408"/>
    <mergeCell ref="G407:G408"/>
    <mergeCell ref="H407:H408"/>
    <mergeCell ref="I407:I408"/>
    <mergeCell ref="J407:J408"/>
    <mergeCell ref="A396:B396"/>
    <mergeCell ref="C396:J396"/>
    <mergeCell ref="A397:B397"/>
    <mergeCell ref="C397:J401"/>
    <mergeCell ref="A402:D402"/>
    <mergeCell ref="A403:C403"/>
    <mergeCell ref="C404:E404"/>
    <mergeCell ref="A405:A406"/>
    <mergeCell ref="B405:B406"/>
    <mergeCell ref="C405:E406"/>
    <mergeCell ref="F405:F406"/>
    <mergeCell ref="G405:G406"/>
    <mergeCell ref="A421:A422"/>
    <mergeCell ref="B421:B422"/>
    <mergeCell ref="C421:E422"/>
    <mergeCell ref="F421:F422"/>
    <mergeCell ref="B425:B426"/>
    <mergeCell ref="C425:E426"/>
    <mergeCell ref="F425:F426"/>
    <mergeCell ref="H405:H406"/>
    <mergeCell ref="I405:I406"/>
    <mergeCell ref="G425:G426"/>
    <mergeCell ref="H425:H426"/>
    <mergeCell ref="I425:I426"/>
    <mergeCell ref="J423:J424"/>
    <mergeCell ref="A427:J427"/>
    <mergeCell ref="A429:B429"/>
    <mergeCell ref="C429:J429"/>
    <mergeCell ref="A430:D430"/>
    <mergeCell ref="A431:C431"/>
    <mergeCell ref="H409:H410"/>
    <mergeCell ref="I409:I410"/>
    <mergeCell ref="G421:G422"/>
    <mergeCell ref="H421:H422"/>
    <mergeCell ref="I421:I422"/>
    <mergeCell ref="J421:J422"/>
    <mergeCell ref="J409:J410"/>
    <mergeCell ref="A412:B412"/>
    <mergeCell ref="C412:J412"/>
    <mergeCell ref="A413:B413"/>
    <mergeCell ref="C413:J417"/>
    <mergeCell ref="A418:D418"/>
    <mergeCell ref="B409:B410"/>
    <mergeCell ref="C409:E410"/>
    <mergeCell ref="F409:F410"/>
    <mergeCell ref="G409:G410"/>
    <mergeCell ref="A419:C419"/>
    <mergeCell ref="C420:E420"/>
    <mergeCell ref="B423:B424"/>
    <mergeCell ref="C423:E424"/>
    <mergeCell ref="F423:F424"/>
    <mergeCell ref="G423:G424"/>
    <mergeCell ref="H423:H424"/>
    <mergeCell ref="I423:I424"/>
    <mergeCell ref="C432:E432"/>
    <mergeCell ref="H437:H438"/>
    <mergeCell ref="I437:I438"/>
    <mergeCell ref="B435:B436"/>
    <mergeCell ref="C435:E436"/>
    <mergeCell ref="G433:G434"/>
    <mergeCell ref="A433:A434"/>
    <mergeCell ref="B433:B434"/>
    <mergeCell ref="C433:E434"/>
    <mergeCell ref="F433:F434"/>
    <mergeCell ref="F435:F436"/>
    <mergeCell ref="G435:G436"/>
    <mergeCell ref="H433:H434"/>
    <mergeCell ref="I433:I434"/>
    <mergeCell ref="J433:J434"/>
    <mergeCell ref="H435:H436"/>
    <mergeCell ref="I435:I436"/>
    <mergeCell ref="J435:J436"/>
    <mergeCell ref="J443:J444"/>
    <mergeCell ref="B443:B444"/>
    <mergeCell ref="C443:E444"/>
    <mergeCell ref="F443:F444"/>
    <mergeCell ref="G443:G444"/>
    <mergeCell ref="H443:H444"/>
    <mergeCell ref="I443:I444"/>
    <mergeCell ref="J439:J440"/>
    <mergeCell ref="F437:F438"/>
    <mergeCell ref="G437:G438"/>
    <mergeCell ref="J437:J438"/>
    <mergeCell ref="B441:B442"/>
    <mergeCell ref="C441:E442"/>
    <mergeCell ref="F441:F442"/>
    <mergeCell ref="G441:G442"/>
    <mergeCell ref="H441:H442"/>
    <mergeCell ref="I441:I442"/>
    <mergeCell ref="J441:J442"/>
    <mergeCell ref="B437:B438"/>
    <mergeCell ref="C437:E438"/>
  </mergeCells>
  <pageMargins left="0.25" right="0.25" top="0.75" bottom="0.75" header="0.3" footer="0.3"/>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topLeftCell="A34" zoomScaleSheetLayoutView="100" workbookViewId="0">
      <selection activeCell="C66" sqref="C66"/>
    </sheetView>
  </sheetViews>
  <sheetFormatPr defaultRowHeight="12.75" x14ac:dyDescent="0.2"/>
  <cols>
    <col min="1" max="1" width="10.28515625" style="1" bestFit="1" customWidth="1"/>
    <col min="2" max="2" width="44.140625" style="1" customWidth="1"/>
    <col min="3" max="3" width="11.28515625" style="1" customWidth="1"/>
    <col min="4" max="4" width="11.5703125" style="1" customWidth="1"/>
    <col min="5" max="6" width="10.7109375" style="1" customWidth="1"/>
    <col min="7" max="7" width="11.140625" style="1" bestFit="1" customWidth="1"/>
    <col min="8" max="8" width="10.140625" style="1" bestFit="1" customWidth="1"/>
    <col min="9" max="16384" width="9.140625" style="1"/>
  </cols>
  <sheetData>
    <row r="1" spans="1:8" x14ac:dyDescent="0.2">
      <c r="A1" s="140" t="s">
        <v>227</v>
      </c>
      <c r="B1" s="141"/>
      <c r="C1" s="141"/>
      <c r="D1" s="141"/>
      <c r="E1" s="141"/>
      <c r="F1" s="141"/>
      <c r="G1" s="142"/>
    </row>
    <row r="2" spans="1:8" x14ac:dyDescent="0.2">
      <c r="A2" s="143" t="s">
        <v>229</v>
      </c>
      <c r="B2" s="144"/>
      <c r="C2" s="145"/>
      <c r="D2" s="145"/>
      <c r="E2" s="145"/>
      <c r="F2" s="145"/>
      <c r="G2" s="146"/>
    </row>
    <row r="3" spans="1:8" x14ac:dyDescent="0.2">
      <c r="A3" s="143" t="s">
        <v>38</v>
      </c>
      <c r="B3" s="144"/>
      <c r="C3" s="145"/>
      <c r="D3" s="145"/>
      <c r="E3" s="145"/>
      <c r="F3" s="145"/>
      <c r="G3" s="146"/>
    </row>
    <row r="4" spans="1:8" ht="25.5" x14ac:dyDescent="0.2">
      <c r="A4" s="48" t="s">
        <v>39</v>
      </c>
      <c r="B4" s="16" t="s">
        <v>40</v>
      </c>
      <c r="C4" s="4">
        <v>2022</v>
      </c>
      <c r="D4" s="4">
        <v>2023</v>
      </c>
      <c r="E4" s="4">
        <v>2024</v>
      </c>
      <c r="F4" s="4">
        <v>2025</v>
      </c>
      <c r="G4" s="49" t="s">
        <v>6</v>
      </c>
    </row>
    <row r="5" spans="1:8" x14ac:dyDescent="0.2">
      <c r="A5" s="50">
        <v>1</v>
      </c>
      <c r="B5" s="17" t="s">
        <v>2</v>
      </c>
      <c r="C5" s="18">
        <f>'Anexo I - Programas'!F11</f>
        <v>900000</v>
      </c>
      <c r="D5" s="18">
        <f>'Anexo I - Programas'!G11</f>
        <v>950000</v>
      </c>
      <c r="E5" s="18">
        <f>'Anexo I - Programas'!H11</f>
        <v>1000000</v>
      </c>
      <c r="F5" s="18">
        <f>'Anexo I - Programas'!I11</f>
        <v>1050000</v>
      </c>
      <c r="G5" s="51">
        <f t="shared" ref="G5:G25" si="0">C5+D5+E5+F5</f>
        <v>3900000</v>
      </c>
    </row>
    <row r="6" spans="1:8" x14ac:dyDescent="0.2">
      <c r="A6" s="50">
        <v>2</v>
      </c>
      <c r="B6" s="17" t="s">
        <v>41</v>
      </c>
      <c r="C6" s="18">
        <f>'Anexo I - Programas'!F25</f>
        <v>420000</v>
      </c>
      <c r="D6" s="18">
        <f>'Anexo I - Programas'!G25</f>
        <v>440000</v>
      </c>
      <c r="E6" s="18">
        <f>'Anexo I - Programas'!H25</f>
        <v>460000</v>
      </c>
      <c r="F6" s="18">
        <f>'Anexo I - Programas'!I25</f>
        <v>480000</v>
      </c>
      <c r="G6" s="51">
        <f t="shared" si="0"/>
        <v>1800000</v>
      </c>
    </row>
    <row r="7" spans="1:8" x14ac:dyDescent="0.2">
      <c r="A7" s="50">
        <v>4</v>
      </c>
      <c r="B7" s="17" t="s">
        <v>42</v>
      </c>
      <c r="C7" s="18">
        <f>'Anexo I - Programas'!F43</f>
        <v>9250000</v>
      </c>
      <c r="D7" s="18">
        <f>'Anexo I - Programas'!G43</f>
        <v>10145000</v>
      </c>
      <c r="E7" s="18">
        <f>'Anexo I - Programas'!H43</f>
        <v>10840000</v>
      </c>
      <c r="F7" s="18">
        <f>'Anexo I - Programas'!I43</f>
        <v>11520000</v>
      </c>
      <c r="G7" s="51">
        <f t="shared" si="0"/>
        <v>41755000</v>
      </c>
    </row>
    <row r="8" spans="1:8" x14ac:dyDescent="0.2">
      <c r="A8" s="50">
        <v>5</v>
      </c>
      <c r="B8" s="17" t="s">
        <v>43</v>
      </c>
      <c r="C8" s="18">
        <f>'Anexo I - Programas'!F67</f>
        <v>2300000</v>
      </c>
      <c r="D8" s="18">
        <f>'Anexo I - Programas'!G67</f>
        <v>1845000</v>
      </c>
      <c r="E8" s="18">
        <f>'Anexo I - Programas'!H67</f>
        <v>1820000</v>
      </c>
      <c r="F8" s="18">
        <f>'Anexo I - Programas'!I67</f>
        <v>1480000</v>
      </c>
      <c r="G8" s="51">
        <f t="shared" si="0"/>
        <v>7445000</v>
      </c>
    </row>
    <row r="9" spans="1:8" x14ac:dyDescent="0.2">
      <c r="A9" s="50">
        <v>6</v>
      </c>
      <c r="B9" s="17" t="s">
        <v>44</v>
      </c>
      <c r="C9" s="18">
        <f>'Anexo I - Programas'!F97</f>
        <v>400000</v>
      </c>
      <c r="D9" s="18">
        <f>'Anexo I - Programas'!G97</f>
        <v>500000</v>
      </c>
      <c r="E9" s="18">
        <f>'Anexo I - Programas'!H97</f>
        <v>550000</v>
      </c>
      <c r="F9" s="18">
        <f>'Anexo I - Programas'!I97</f>
        <v>600000</v>
      </c>
      <c r="G9" s="51">
        <f t="shared" si="0"/>
        <v>2050000</v>
      </c>
    </row>
    <row r="10" spans="1:8" x14ac:dyDescent="0.2">
      <c r="A10" s="50">
        <v>7</v>
      </c>
      <c r="B10" s="17" t="s">
        <v>45</v>
      </c>
      <c r="C10" s="18">
        <f>'Anexo I - Programas'!F111</f>
        <v>3200000</v>
      </c>
      <c r="D10" s="18">
        <f>'Anexo I - Programas'!G111</f>
        <v>2250000</v>
      </c>
      <c r="E10" s="18">
        <f>'Anexo I - Programas'!H111</f>
        <v>800000</v>
      </c>
      <c r="F10" s="18">
        <f>'Anexo I - Programas'!I111</f>
        <v>800000</v>
      </c>
      <c r="G10" s="51">
        <f t="shared" si="0"/>
        <v>7050000</v>
      </c>
    </row>
    <row r="11" spans="1:8" x14ac:dyDescent="0.2">
      <c r="A11" s="50">
        <v>8</v>
      </c>
      <c r="B11" s="17" t="s">
        <v>46</v>
      </c>
      <c r="C11" s="18">
        <f>'Anexo I - Programas'!F129</f>
        <v>950000</v>
      </c>
      <c r="D11" s="18">
        <f>'Anexo I - Programas'!G129</f>
        <v>1000000</v>
      </c>
      <c r="E11" s="18">
        <f>'Anexo I - Programas'!H129</f>
        <v>1100000</v>
      </c>
      <c r="F11" s="18">
        <f>'Anexo I - Programas'!I129</f>
        <v>1200000</v>
      </c>
      <c r="G11" s="51">
        <f t="shared" si="0"/>
        <v>4250000</v>
      </c>
    </row>
    <row r="12" spans="1:8" x14ac:dyDescent="0.2">
      <c r="A12" s="50">
        <v>9</v>
      </c>
      <c r="B12" s="19" t="s">
        <v>47</v>
      </c>
      <c r="C12" s="18">
        <f>'Anexo I - Programas'!F147</f>
        <v>30935000</v>
      </c>
      <c r="D12" s="18">
        <f>'Anexo I - Programas'!G147</f>
        <v>32200000</v>
      </c>
      <c r="E12" s="18">
        <f>'Anexo I - Programas'!H147</f>
        <v>33380000</v>
      </c>
      <c r="F12" s="18">
        <f>'Anexo I - Programas'!I147</f>
        <v>33460000</v>
      </c>
      <c r="G12" s="51">
        <f t="shared" si="0"/>
        <v>129975000</v>
      </c>
      <c r="H12" s="20"/>
    </row>
    <row r="13" spans="1:8" x14ac:dyDescent="0.2">
      <c r="A13" s="50">
        <v>10</v>
      </c>
      <c r="B13" s="17" t="s">
        <v>48</v>
      </c>
      <c r="C13" s="18">
        <f>'Anexo I - Programas'!F183</f>
        <v>755000</v>
      </c>
      <c r="D13" s="18">
        <f>'Anexo I - Programas'!G183</f>
        <v>765000</v>
      </c>
      <c r="E13" s="18">
        <f>'Anexo I - Programas'!H183</f>
        <v>765000</v>
      </c>
      <c r="F13" s="18">
        <f>'Anexo I - Programas'!I183</f>
        <v>775000</v>
      </c>
      <c r="G13" s="51">
        <f t="shared" si="0"/>
        <v>3060000</v>
      </c>
    </row>
    <row r="14" spans="1:8" x14ac:dyDescent="0.2">
      <c r="A14" s="50">
        <v>11</v>
      </c>
      <c r="B14" s="19" t="s">
        <v>49</v>
      </c>
      <c r="C14" s="18">
        <f>'Anexo I - Programas'!F203</f>
        <v>1900000</v>
      </c>
      <c r="D14" s="18">
        <f>'Anexo I - Programas'!G203</f>
        <v>1940000</v>
      </c>
      <c r="E14" s="18">
        <f>'Anexo I - Programas'!H203</f>
        <v>1970000</v>
      </c>
      <c r="F14" s="18">
        <f>'Anexo I - Programas'!I203</f>
        <v>1995000</v>
      </c>
      <c r="G14" s="51">
        <f t="shared" si="0"/>
        <v>7805000</v>
      </c>
    </row>
    <row r="15" spans="1:8" x14ac:dyDescent="0.2">
      <c r="A15" s="50">
        <v>12</v>
      </c>
      <c r="B15" s="19" t="s">
        <v>50</v>
      </c>
      <c r="C15" s="18">
        <f>'Anexo I - Programas'!F221</f>
        <v>480000</v>
      </c>
      <c r="D15" s="18">
        <f>'Anexo I - Programas'!G221</f>
        <v>520000</v>
      </c>
      <c r="E15" s="18">
        <f>'Anexo I - Programas'!H221</f>
        <v>560000</v>
      </c>
      <c r="F15" s="18">
        <f>'Anexo I - Programas'!I221</f>
        <v>600000</v>
      </c>
      <c r="G15" s="51">
        <f t="shared" si="0"/>
        <v>2160000</v>
      </c>
    </row>
    <row r="16" spans="1:8" x14ac:dyDescent="0.2">
      <c r="A16" s="50">
        <v>13</v>
      </c>
      <c r="B16" s="19" t="s">
        <v>51</v>
      </c>
      <c r="C16" s="18">
        <f>'Anexo I - Programas'!F239</f>
        <v>1960000</v>
      </c>
      <c r="D16" s="18">
        <f>'Anexo I - Programas'!G239</f>
        <v>2080000</v>
      </c>
      <c r="E16" s="18">
        <f>'Anexo I - Programas'!H239</f>
        <v>2190000</v>
      </c>
      <c r="F16" s="18">
        <f>'Anexo I - Programas'!I239</f>
        <v>2300000</v>
      </c>
      <c r="G16" s="51">
        <f t="shared" si="0"/>
        <v>8530000</v>
      </c>
    </row>
    <row r="17" spans="1:7" x14ac:dyDescent="0.2">
      <c r="A17" s="50">
        <v>14</v>
      </c>
      <c r="B17" s="17" t="s">
        <v>52</v>
      </c>
      <c r="C17" s="18">
        <f>'Anexo I - Programas'!F257</f>
        <v>2500000</v>
      </c>
      <c r="D17" s="18">
        <f>'Anexo I - Programas'!G257</f>
        <v>2500000</v>
      </c>
      <c r="E17" s="18">
        <f>'Anexo I - Programas'!H257</f>
        <v>3000000</v>
      </c>
      <c r="F17" s="18">
        <f>'Anexo I - Programas'!I257</f>
        <v>2500000</v>
      </c>
      <c r="G17" s="51">
        <f t="shared" si="0"/>
        <v>10500000</v>
      </c>
    </row>
    <row r="18" spans="1:7" x14ac:dyDescent="0.2">
      <c r="A18" s="50">
        <v>15</v>
      </c>
      <c r="B18" s="19" t="s">
        <v>53</v>
      </c>
      <c r="C18" s="18">
        <f>'Anexo I - Programas'!F273</f>
        <v>2500000</v>
      </c>
      <c r="D18" s="18">
        <f>'Anexo I - Programas'!G273</f>
        <v>1500000</v>
      </c>
      <c r="E18" s="18">
        <f>'Anexo I - Programas'!H273</f>
        <v>1300000</v>
      </c>
      <c r="F18" s="18">
        <f>'Anexo I - Programas'!I273</f>
        <v>1064000</v>
      </c>
      <c r="G18" s="51">
        <f t="shared" si="0"/>
        <v>6364000</v>
      </c>
    </row>
    <row r="19" spans="1:7" x14ac:dyDescent="0.2">
      <c r="A19" s="50">
        <v>16</v>
      </c>
      <c r="B19" s="21" t="s">
        <v>54</v>
      </c>
      <c r="C19" s="18">
        <f>'Anexo I - Programas'!F293</f>
        <v>2625000</v>
      </c>
      <c r="D19" s="18">
        <f>'Anexo I - Programas'!G293</f>
        <v>2775000</v>
      </c>
      <c r="E19" s="18">
        <f>'Anexo I - Programas'!H293</f>
        <v>2995000</v>
      </c>
      <c r="F19" s="18">
        <f>'Anexo I - Programas'!I293</f>
        <v>3240000</v>
      </c>
      <c r="G19" s="51">
        <f t="shared" si="0"/>
        <v>11635000</v>
      </c>
    </row>
    <row r="20" spans="1:7" x14ac:dyDescent="0.2">
      <c r="A20" s="50">
        <v>17</v>
      </c>
      <c r="B20" s="17" t="s">
        <v>55</v>
      </c>
      <c r="C20" s="18">
        <f>'Anexo I - Programas'!F323</f>
        <v>16070000</v>
      </c>
      <c r="D20" s="18">
        <f>'Anexo I - Programas'!G323</f>
        <v>16580000</v>
      </c>
      <c r="E20" s="18">
        <f>'Anexo I - Programas'!H323</f>
        <v>16620000</v>
      </c>
      <c r="F20" s="18">
        <f>'Anexo I - Programas'!I323</f>
        <v>17130000</v>
      </c>
      <c r="G20" s="51">
        <f t="shared" si="0"/>
        <v>66400000</v>
      </c>
    </row>
    <row r="21" spans="1:7" x14ac:dyDescent="0.2">
      <c r="A21" s="50">
        <v>18</v>
      </c>
      <c r="B21" s="19" t="s">
        <v>56</v>
      </c>
      <c r="C21" s="18">
        <f>'Anexo I - Programas'!F365</f>
        <v>1181000</v>
      </c>
      <c r="D21" s="18">
        <f>'Anexo I - Programas'!G365</f>
        <v>1226000</v>
      </c>
      <c r="E21" s="18">
        <f>'Anexo I - Programas'!H365</f>
        <v>1246000</v>
      </c>
      <c r="F21" s="18">
        <f>'Anexo I - Programas'!I365</f>
        <v>1286000</v>
      </c>
      <c r="G21" s="51">
        <f t="shared" si="0"/>
        <v>4939000</v>
      </c>
    </row>
    <row r="22" spans="1:7" x14ac:dyDescent="0.2">
      <c r="A22" s="50">
        <v>19</v>
      </c>
      <c r="B22" s="84" t="s">
        <v>274</v>
      </c>
      <c r="C22" s="18">
        <f>'Anexo I - Programas'!F351</f>
        <v>70000</v>
      </c>
      <c r="D22" s="18">
        <f>'Anexo I - Programas'!G351</f>
        <v>70000</v>
      </c>
      <c r="E22" s="18">
        <f>'Anexo I - Programas'!H351</f>
        <v>70000</v>
      </c>
      <c r="F22" s="18">
        <f>'Anexo I - Programas'!I351</f>
        <v>70000</v>
      </c>
      <c r="G22" s="51">
        <f t="shared" si="0"/>
        <v>280000</v>
      </c>
    </row>
    <row r="23" spans="1:7" x14ac:dyDescent="0.2">
      <c r="A23" s="50">
        <v>20</v>
      </c>
      <c r="B23" s="17" t="s">
        <v>57</v>
      </c>
      <c r="C23" s="18">
        <f>'Anexo I - Programas'!F389</f>
        <v>2320000</v>
      </c>
      <c r="D23" s="18">
        <f>'Anexo I - Programas'!G389</f>
        <v>2310000</v>
      </c>
      <c r="E23" s="18">
        <f>'Anexo I - Programas'!H389</f>
        <v>2380000</v>
      </c>
      <c r="F23" s="18">
        <f>'Anexo I - Programas'!I389</f>
        <v>2430000</v>
      </c>
      <c r="G23" s="51">
        <f t="shared" si="0"/>
        <v>9440000</v>
      </c>
    </row>
    <row r="24" spans="1:7" ht="13.5" customHeight="1" x14ac:dyDescent="0.2">
      <c r="A24" s="50">
        <v>21</v>
      </c>
      <c r="B24" s="17" t="s">
        <v>58</v>
      </c>
      <c r="C24" s="18">
        <f>'Anexo I - Programas'!F403</f>
        <v>6680000</v>
      </c>
      <c r="D24" s="18">
        <f>'Anexo I - Programas'!G403</f>
        <v>6870000</v>
      </c>
      <c r="E24" s="18">
        <f>'Anexo I - Programas'!H403</f>
        <v>6920000</v>
      </c>
      <c r="F24" s="18">
        <f>'Anexo I - Programas'!I403</f>
        <v>7000000</v>
      </c>
      <c r="G24" s="51">
        <f t="shared" si="0"/>
        <v>27470000</v>
      </c>
    </row>
    <row r="25" spans="1:7" x14ac:dyDescent="0.2">
      <c r="A25" s="50">
        <v>22</v>
      </c>
      <c r="B25" s="19" t="s">
        <v>59</v>
      </c>
      <c r="C25" s="18">
        <f>'Anexo I - Programas'!F419</f>
        <v>5180000</v>
      </c>
      <c r="D25" s="18">
        <f>'Anexo I - Programas'!G419</f>
        <v>5720000</v>
      </c>
      <c r="E25" s="18">
        <f>'Anexo I - Programas'!H419</f>
        <v>6060000</v>
      </c>
      <c r="F25" s="18">
        <f>'Anexo I - Programas'!I419</f>
        <v>6500000</v>
      </c>
      <c r="G25" s="51">
        <f t="shared" si="0"/>
        <v>23460000</v>
      </c>
    </row>
    <row r="26" spans="1:7" x14ac:dyDescent="0.2">
      <c r="A26" s="50"/>
      <c r="B26" s="17"/>
      <c r="C26" s="17"/>
      <c r="D26" s="17"/>
      <c r="E26" s="17"/>
      <c r="F26" s="17"/>
      <c r="G26" s="52"/>
    </row>
    <row r="27" spans="1:7" x14ac:dyDescent="0.2">
      <c r="A27" s="50"/>
      <c r="B27" s="17"/>
      <c r="C27" s="17"/>
      <c r="D27" s="17"/>
      <c r="E27" s="17"/>
      <c r="F27" s="17"/>
      <c r="G27" s="52"/>
    </row>
    <row r="28" spans="1:7" x14ac:dyDescent="0.2">
      <c r="A28" s="50"/>
      <c r="B28" s="17"/>
      <c r="C28" s="17"/>
      <c r="D28" s="17"/>
      <c r="E28" s="17"/>
      <c r="F28" s="17"/>
      <c r="G28" s="52"/>
    </row>
    <row r="29" spans="1:7" x14ac:dyDescent="0.2">
      <c r="A29" s="50"/>
      <c r="B29" s="17"/>
      <c r="C29" s="17"/>
      <c r="D29" s="17"/>
      <c r="E29" s="17"/>
      <c r="F29" s="17"/>
      <c r="G29" s="52"/>
    </row>
    <row r="30" spans="1:7" x14ac:dyDescent="0.2">
      <c r="A30" s="50"/>
      <c r="B30" s="17"/>
      <c r="C30" s="17"/>
      <c r="D30" s="17"/>
      <c r="E30" s="17"/>
      <c r="F30" s="17"/>
      <c r="G30" s="52"/>
    </row>
    <row r="31" spans="1:7" x14ac:dyDescent="0.2">
      <c r="A31" s="50"/>
      <c r="B31" s="17"/>
      <c r="C31" s="17"/>
      <c r="D31" s="17"/>
      <c r="E31" s="17"/>
      <c r="F31" s="17"/>
      <c r="G31" s="52"/>
    </row>
    <row r="32" spans="1:7" x14ac:dyDescent="0.2">
      <c r="A32" s="50"/>
      <c r="B32" s="17"/>
      <c r="C32" s="17"/>
      <c r="D32" s="17"/>
      <c r="E32" s="17"/>
      <c r="F32" s="17"/>
      <c r="G32" s="52"/>
    </row>
    <row r="33" spans="1:7" x14ac:dyDescent="0.2">
      <c r="A33" s="50"/>
      <c r="B33" s="17"/>
      <c r="C33" s="17"/>
      <c r="D33" s="17"/>
      <c r="E33" s="17"/>
      <c r="F33" s="17"/>
      <c r="G33" s="52"/>
    </row>
    <row r="34" spans="1:7" x14ac:dyDescent="0.2">
      <c r="A34" s="50"/>
      <c r="B34" s="17"/>
      <c r="C34" s="17"/>
      <c r="D34" s="17"/>
      <c r="E34" s="17"/>
      <c r="F34" s="17"/>
      <c r="G34" s="52"/>
    </row>
    <row r="35" spans="1:7" x14ac:dyDescent="0.2">
      <c r="A35" s="50"/>
      <c r="B35" s="17"/>
      <c r="C35" s="17"/>
      <c r="D35" s="17"/>
      <c r="E35" s="17"/>
      <c r="F35" s="17"/>
      <c r="G35" s="52"/>
    </row>
    <row r="36" spans="1:7" x14ac:dyDescent="0.2">
      <c r="A36" s="50"/>
      <c r="B36" s="17"/>
      <c r="C36" s="17"/>
      <c r="D36" s="17"/>
      <c r="E36" s="17"/>
      <c r="F36" s="17"/>
      <c r="G36" s="52"/>
    </row>
    <row r="37" spans="1:7" x14ac:dyDescent="0.2">
      <c r="A37" s="50"/>
      <c r="B37" s="17"/>
      <c r="C37" s="17"/>
      <c r="D37" s="17"/>
      <c r="E37" s="17"/>
      <c r="F37" s="17"/>
      <c r="G37" s="52"/>
    </row>
    <row r="38" spans="1:7" x14ac:dyDescent="0.2">
      <c r="A38" s="50"/>
      <c r="B38" s="17"/>
      <c r="C38" s="17"/>
      <c r="D38" s="17"/>
      <c r="E38" s="17"/>
      <c r="F38" s="17"/>
      <c r="G38" s="52"/>
    </row>
    <row r="39" spans="1:7" x14ac:dyDescent="0.2">
      <c r="A39" s="50"/>
      <c r="B39" s="17"/>
      <c r="C39" s="17"/>
      <c r="D39" s="17"/>
      <c r="E39" s="17"/>
      <c r="F39" s="17"/>
      <c r="G39" s="52"/>
    </row>
    <row r="40" spans="1:7" x14ac:dyDescent="0.2">
      <c r="A40" s="50"/>
      <c r="B40" s="17"/>
      <c r="C40" s="17"/>
      <c r="D40" s="17"/>
      <c r="E40" s="17"/>
      <c r="F40" s="17"/>
      <c r="G40" s="52"/>
    </row>
    <row r="41" spans="1:7" x14ac:dyDescent="0.2">
      <c r="A41" s="50"/>
      <c r="B41" s="17"/>
      <c r="C41" s="17"/>
      <c r="D41" s="17"/>
      <c r="E41" s="17"/>
      <c r="F41" s="17"/>
      <c r="G41" s="52"/>
    </row>
    <row r="42" spans="1:7" x14ac:dyDescent="0.2">
      <c r="A42" s="50"/>
      <c r="B42" s="17"/>
      <c r="C42" s="17"/>
      <c r="D42" s="17"/>
      <c r="E42" s="17"/>
      <c r="F42" s="17"/>
      <c r="G42" s="52"/>
    </row>
    <row r="43" spans="1:7" x14ac:dyDescent="0.2">
      <c r="A43" s="50"/>
      <c r="B43" s="17"/>
      <c r="C43" s="17"/>
      <c r="D43" s="17"/>
      <c r="E43" s="17"/>
      <c r="F43" s="17"/>
      <c r="G43" s="52"/>
    </row>
    <row r="44" spans="1:7" x14ac:dyDescent="0.2">
      <c r="A44" s="50"/>
      <c r="B44" s="17"/>
      <c r="C44" s="17"/>
      <c r="D44" s="17"/>
      <c r="E44" s="17"/>
      <c r="F44" s="17"/>
      <c r="G44" s="52"/>
    </row>
    <row r="45" spans="1:7" x14ac:dyDescent="0.2">
      <c r="A45" s="50"/>
      <c r="B45" s="17"/>
      <c r="C45" s="17"/>
      <c r="D45" s="17"/>
      <c r="E45" s="17"/>
      <c r="F45" s="17"/>
      <c r="G45" s="52"/>
    </row>
    <row r="46" spans="1:7" x14ac:dyDescent="0.2">
      <c r="A46" s="50"/>
      <c r="B46" s="17"/>
      <c r="C46" s="17"/>
      <c r="D46" s="17"/>
      <c r="E46" s="17"/>
      <c r="F46" s="17"/>
      <c r="G46" s="52"/>
    </row>
    <row r="47" spans="1:7" x14ac:dyDescent="0.2">
      <c r="A47" s="50"/>
      <c r="B47" s="17"/>
      <c r="C47" s="17"/>
      <c r="D47" s="17"/>
      <c r="E47" s="17"/>
      <c r="F47" s="17"/>
      <c r="G47" s="52"/>
    </row>
    <row r="48" spans="1:7" x14ac:dyDescent="0.2">
      <c r="A48" s="50"/>
      <c r="B48" s="17"/>
      <c r="C48" s="17"/>
      <c r="D48" s="17"/>
      <c r="E48" s="17"/>
      <c r="F48" s="17"/>
      <c r="G48" s="52"/>
    </row>
    <row r="49" spans="1:7" x14ac:dyDescent="0.2">
      <c r="A49" s="50"/>
      <c r="B49" s="17"/>
      <c r="C49" s="17"/>
      <c r="D49" s="17"/>
      <c r="E49" s="17"/>
      <c r="F49" s="17"/>
      <c r="G49" s="52"/>
    </row>
    <row r="50" spans="1:7" x14ac:dyDescent="0.2">
      <c r="A50" s="50"/>
      <c r="B50" s="17"/>
      <c r="C50" s="17"/>
      <c r="D50" s="17"/>
      <c r="E50" s="17"/>
      <c r="F50" s="17"/>
      <c r="G50" s="52"/>
    </row>
    <row r="51" spans="1:7" x14ac:dyDescent="0.2">
      <c r="A51" s="50"/>
      <c r="B51" s="17"/>
      <c r="C51" s="17"/>
      <c r="D51" s="17"/>
      <c r="E51" s="17"/>
      <c r="F51" s="17"/>
      <c r="G51" s="52"/>
    </row>
    <row r="52" spans="1:7" x14ac:dyDescent="0.2">
      <c r="A52" s="50"/>
      <c r="B52" s="17"/>
      <c r="C52" s="17"/>
      <c r="D52" s="17"/>
      <c r="E52" s="17"/>
      <c r="F52" s="17"/>
      <c r="G52" s="52"/>
    </row>
    <row r="53" spans="1:7" x14ac:dyDescent="0.2">
      <c r="A53" s="50"/>
      <c r="B53" s="17"/>
      <c r="C53" s="17"/>
      <c r="D53" s="17"/>
      <c r="E53" s="17"/>
      <c r="F53" s="17"/>
      <c r="G53" s="52"/>
    </row>
    <row r="54" spans="1:7" x14ac:dyDescent="0.2">
      <c r="A54" s="50"/>
      <c r="B54" s="17"/>
      <c r="C54" s="17"/>
      <c r="D54" s="17"/>
      <c r="E54" s="17"/>
      <c r="F54" s="17"/>
      <c r="G54" s="52"/>
    </row>
    <row r="55" spans="1:7" x14ac:dyDescent="0.2">
      <c r="A55" s="50"/>
      <c r="B55" s="17"/>
      <c r="C55" s="17"/>
      <c r="D55" s="17"/>
      <c r="E55" s="17"/>
      <c r="F55" s="17"/>
      <c r="G55" s="52"/>
    </row>
    <row r="56" spans="1:7" x14ac:dyDescent="0.2">
      <c r="A56" s="50"/>
      <c r="B56" s="17"/>
      <c r="C56" s="17"/>
      <c r="D56" s="17"/>
      <c r="E56" s="17"/>
      <c r="F56" s="17"/>
      <c r="G56" s="52"/>
    </row>
    <row r="57" spans="1:7" x14ac:dyDescent="0.2">
      <c r="A57" s="50"/>
      <c r="B57" s="17"/>
      <c r="C57" s="17"/>
      <c r="D57" s="17"/>
      <c r="E57" s="17"/>
      <c r="F57" s="17"/>
      <c r="G57" s="52"/>
    </row>
    <row r="58" spans="1:7" x14ac:dyDescent="0.2">
      <c r="A58" s="50"/>
      <c r="B58" s="17"/>
      <c r="C58" s="17"/>
      <c r="D58" s="17"/>
      <c r="E58" s="17"/>
      <c r="F58" s="17"/>
      <c r="G58" s="52"/>
    </row>
    <row r="59" spans="1:7" x14ac:dyDescent="0.2">
      <c r="A59" s="50"/>
      <c r="B59" s="17"/>
      <c r="C59" s="17"/>
      <c r="D59" s="17"/>
      <c r="E59" s="17"/>
      <c r="F59" s="17"/>
      <c r="G59" s="52"/>
    </row>
    <row r="60" spans="1:7" x14ac:dyDescent="0.2">
      <c r="A60" s="50"/>
      <c r="B60" s="17"/>
      <c r="C60" s="17"/>
      <c r="D60" s="17"/>
      <c r="E60" s="17"/>
      <c r="F60" s="17"/>
      <c r="G60" s="52"/>
    </row>
    <row r="61" spans="1:7" x14ac:dyDescent="0.2">
      <c r="A61" s="50"/>
      <c r="B61" s="17"/>
      <c r="C61" s="17"/>
      <c r="D61" s="17"/>
      <c r="E61" s="17"/>
      <c r="F61" s="17"/>
      <c r="G61" s="52"/>
    </row>
    <row r="62" spans="1:7" x14ac:dyDescent="0.2">
      <c r="A62" s="50"/>
      <c r="B62" s="17"/>
      <c r="C62" s="17"/>
      <c r="D62" s="17"/>
      <c r="E62" s="17"/>
      <c r="F62" s="17"/>
      <c r="G62" s="52"/>
    </row>
    <row r="63" spans="1:7" x14ac:dyDescent="0.2">
      <c r="A63" s="50"/>
      <c r="B63" s="17"/>
      <c r="C63" s="17"/>
      <c r="D63" s="17"/>
      <c r="E63" s="17"/>
      <c r="F63" s="17"/>
      <c r="G63" s="52"/>
    </row>
    <row r="64" spans="1:7" x14ac:dyDescent="0.2">
      <c r="A64" s="50"/>
      <c r="B64" s="17"/>
      <c r="C64" s="17"/>
      <c r="D64" s="17"/>
      <c r="E64" s="17"/>
      <c r="F64" s="17"/>
      <c r="G64" s="52"/>
    </row>
    <row r="65" spans="1:7" ht="13.5" thickBot="1" x14ac:dyDescent="0.25">
      <c r="A65" s="147" t="s">
        <v>60</v>
      </c>
      <c r="B65" s="148"/>
      <c r="C65" s="53">
        <f>SUM(C5:C64)</f>
        <v>92576000</v>
      </c>
      <c r="D65" s="53">
        <f>SUM(D5:D64)</f>
        <v>94186000</v>
      </c>
      <c r="E65" s="53">
        <f>SUM(E5:E64)</f>
        <v>96026000</v>
      </c>
      <c r="F65" s="53">
        <f>SUM(F5:F64)</f>
        <v>97480000</v>
      </c>
      <c r="G65" s="54">
        <f>C65+D65+E65+F65</f>
        <v>380268000</v>
      </c>
    </row>
  </sheetData>
  <mergeCells count="4">
    <mergeCell ref="A1:G1"/>
    <mergeCell ref="A2:G2"/>
    <mergeCell ref="A3:G3"/>
    <mergeCell ref="A65:B65"/>
  </mergeCells>
  <pageMargins left="0.59055118110236227" right="0.39370078740157483" top="0.59055118110236227" bottom="0.59055118110236227" header="0.51181102362204722" footer="0.51181102362204722"/>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topLeftCell="A49" workbookViewId="0">
      <selection activeCell="A3" sqref="A3:E3"/>
    </sheetView>
  </sheetViews>
  <sheetFormatPr defaultRowHeight="12.75" x14ac:dyDescent="0.2"/>
  <cols>
    <col min="1" max="1" width="35.28515625" style="1" customWidth="1"/>
    <col min="2" max="2" width="56.5703125" style="1" customWidth="1"/>
    <col min="3" max="3" width="18" style="1" customWidth="1"/>
    <col min="4" max="4" width="38.85546875" style="1" customWidth="1"/>
    <col min="5" max="5" width="14.7109375" style="1" customWidth="1"/>
    <col min="6" max="16384" width="9.140625" style="1"/>
  </cols>
  <sheetData>
    <row r="1" spans="1:5" ht="13.5" thickBot="1" x14ac:dyDescent="0.25">
      <c r="A1" s="149" t="s">
        <v>227</v>
      </c>
      <c r="B1" s="149"/>
      <c r="C1" s="149"/>
      <c r="D1" s="149"/>
      <c r="E1" s="149"/>
    </row>
    <row r="2" spans="1:5" x14ac:dyDescent="0.2">
      <c r="A2" s="150" t="s">
        <v>229</v>
      </c>
      <c r="B2" s="151"/>
      <c r="C2" s="151"/>
      <c r="D2" s="151"/>
      <c r="E2" s="152"/>
    </row>
    <row r="3" spans="1:5" ht="13.5" thickBot="1" x14ac:dyDescent="0.25">
      <c r="A3" s="153" t="s">
        <v>61</v>
      </c>
      <c r="B3" s="149"/>
      <c r="C3" s="149"/>
      <c r="D3" s="149"/>
      <c r="E3" s="154"/>
    </row>
    <row r="4" spans="1:5" ht="13.5" thickBot="1" x14ac:dyDescent="0.25">
      <c r="A4" s="22" t="s">
        <v>62</v>
      </c>
      <c r="B4" s="23" t="s">
        <v>63</v>
      </c>
      <c r="C4" s="23" t="s">
        <v>64</v>
      </c>
      <c r="D4" s="23" t="s">
        <v>65</v>
      </c>
      <c r="E4" s="24" t="s">
        <v>66</v>
      </c>
    </row>
    <row r="5" spans="1:5" ht="13.5" thickBot="1" x14ac:dyDescent="0.25">
      <c r="A5" s="25" t="str">
        <f>'[2]Anexo II - Resumo dos Programas'!B5</f>
        <v>Ação Legislativa</v>
      </c>
      <c r="B5" s="26" t="s">
        <v>67</v>
      </c>
      <c r="C5" s="27" t="s">
        <v>68</v>
      </c>
      <c r="D5" s="27" t="s">
        <v>2</v>
      </c>
      <c r="E5" s="28">
        <f>'Anexo II - Resumo dos Programas'!G5</f>
        <v>3900000</v>
      </c>
    </row>
    <row r="6" spans="1:5" ht="13.5" thickBot="1" x14ac:dyDescent="0.25">
      <c r="A6" s="25" t="str">
        <f>'[2]Anexo II - Resumo dos Programas'!B6</f>
        <v>Ivoti Segura</v>
      </c>
      <c r="B6" s="39" t="s">
        <v>69</v>
      </c>
      <c r="C6" s="29" t="s">
        <v>70</v>
      </c>
      <c r="D6" s="29" t="s">
        <v>71</v>
      </c>
      <c r="E6" s="28">
        <v>1720000</v>
      </c>
    </row>
    <row r="7" spans="1:5" ht="13.5" thickBot="1" x14ac:dyDescent="0.25">
      <c r="A7" s="30" t="str">
        <f>A6</f>
        <v>Ivoti Segura</v>
      </c>
      <c r="B7" s="29" t="s">
        <v>72</v>
      </c>
      <c r="C7" s="29" t="str">
        <f>C6</f>
        <v xml:space="preserve">Seguranca Publica  </v>
      </c>
      <c r="D7" s="29" t="s">
        <v>73</v>
      </c>
      <c r="E7" s="28">
        <v>40000</v>
      </c>
    </row>
    <row r="8" spans="1:5" ht="13.5" thickBot="1" x14ac:dyDescent="0.25">
      <c r="A8" s="30" t="str">
        <f>A7</f>
        <v>Ivoti Segura</v>
      </c>
      <c r="B8" s="29" t="s">
        <v>74</v>
      </c>
      <c r="C8" s="29" t="str">
        <f>C7</f>
        <v xml:space="preserve">Seguranca Publica  </v>
      </c>
      <c r="D8" s="29" t="s">
        <v>73</v>
      </c>
      <c r="E8" s="28">
        <v>40000</v>
      </c>
    </row>
    <row r="9" spans="1:5" ht="13.5" thickBot="1" x14ac:dyDescent="0.25">
      <c r="A9" s="42" t="str">
        <f>'[2]Anexo II - Resumo dos Programas'!$B$7</f>
        <v>Supervisão e Coordenação Administrativa</v>
      </c>
      <c r="B9" s="29" t="s">
        <v>75</v>
      </c>
      <c r="C9" s="29" t="s">
        <v>76</v>
      </c>
      <c r="D9" s="29" t="s">
        <v>77</v>
      </c>
      <c r="E9" s="28">
        <v>3870000</v>
      </c>
    </row>
    <row r="10" spans="1:5" ht="13.5" thickBot="1" x14ac:dyDescent="0.25">
      <c r="A10" s="42" t="str">
        <f>'[2]Anexo II - Resumo dos Programas'!$B$7</f>
        <v>Supervisão e Coordenação Administrativa</v>
      </c>
      <c r="B10" s="29" t="s">
        <v>78</v>
      </c>
      <c r="C10" s="29" t="s">
        <v>76</v>
      </c>
      <c r="D10" s="29" t="s">
        <v>77</v>
      </c>
      <c r="E10" s="28">
        <v>10430000</v>
      </c>
    </row>
    <row r="11" spans="1:5" ht="13.5" thickBot="1" x14ac:dyDescent="0.25">
      <c r="A11" s="42" t="str">
        <f>'[2]Anexo II - Resumo dos Programas'!$B$7</f>
        <v>Supervisão e Coordenação Administrativa</v>
      </c>
      <c r="B11" s="29" t="s">
        <v>79</v>
      </c>
      <c r="C11" s="29" t="s">
        <v>76</v>
      </c>
      <c r="D11" s="29" t="s">
        <v>77</v>
      </c>
      <c r="E11" s="28">
        <v>3375000</v>
      </c>
    </row>
    <row r="12" spans="1:5" ht="13.5" thickBot="1" x14ac:dyDescent="0.25">
      <c r="A12" s="42" t="str">
        <f>'[2]Anexo II - Resumo dos Programas'!$B$7</f>
        <v>Supervisão e Coordenação Administrativa</v>
      </c>
      <c r="B12" s="29" t="s">
        <v>80</v>
      </c>
      <c r="C12" s="29" t="s">
        <v>81</v>
      </c>
      <c r="D12" s="29" t="s">
        <v>82</v>
      </c>
      <c r="E12" s="28">
        <v>18900000</v>
      </c>
    </row>
    <row r="13" spans="1:5" ht="13.5" thickBot="1" x14ac:dyDescent="0.25">
      <c r="A13" s="42" t="str">
        <f>'[2]Anexo II - Resumo dos Programas'!$B$7</f>
        <v>Supervisão e Coordenação Administrativa</v>
      </c>
      <c r="B13" s="29" t="s">
        <v>83</v>
      </c>
      <c r="C13" s="29" t="s">
        <v>84</v>
      </c>
      <c r="D13" s="29" t="s">
        <v>85</v>
      </c>
      <c r="E13" s="28">
        <v>3330000</v>
      </c>
    </row>
    <row r="14" spans="1:5" ht="13.5" thickBot="1" x14ac:dyDescent="0.25">
      <c r="A14" s="42" t="str">
        <f>'[2]Anexo II - Resumo dos Programas'!$B$7</f>
        <v>Supervisão e Coordenação Administrativa</v>
      </c>
      <c r="B14" s="29" t="s">
        <v>278</v>
      </c>
      <c r="C14" s="29" t="s">
        <v>84</v>
      </c>
      <c r="D14" s="29" t="s">
        <v>277</v>
      </c>
      <c r="E14" s="28">
        <v>1850000</v>
      </c>
    </row>
    <row r="15" spans="1:5" ht="13.5" thickBot="1" x14ac:dyDescent="0.25">
      <c r="A15" s="30" t="str">
        <f>'[2]Anexo II - Resumo dos Programas'!$B$8</f>
        <v>Gestão Pública Eficiente</v>
      </c>
      <c r="B15" s="29" t="s">
        <v>279</v>
      </c>
      <c r="C15" s="29" t="s">
        <v>84</v>
      </c>
      <c r="D15" s="29" t="s">
        <v>77</v>
      </c>
      <c r="E15" s="28">
        <v>3000000</v>
      </c>
    </row>
    <row r="16" spans="1:5" ht="13.5" thickBot="1" x14ac:dyDescent="0.25">
      <c r="A16" s="30" t="str">
        <f>'[2]Anexo II - Resumo dos Programas'!$B$8</f>
        <v>Gestão Pública Eficiente</v>
      </c>
      <c r="B16" s="29" t="s">
        <v>86</v>
      </c>
      <c r="C16" s="29" t="s">
        <v>84</v>
      </c>
      <c r="D16" s="29" t="s">
        <v>282</v>
      </c>
      <c r="E16" s="28">
        <v>40000</v>
      </c>
    </row>
    <row r="17" spans="1:5" ht="13.5" thickBot="1" x14ac:dyDescent="0.25">
      <c r="A17" s="30" t="str">
        <f>'[2]Anexo II - Resumo dos Programas'!$B$8</f>
        <v>Gestão Pública Eficiente</v>
      </c>
      <c r="B17" s="29" t="s">
        <v>87</v>
      </c>
      <c r="C17" s="29" t="s">
        <v>84</v>
      </c>
      <c r="D17" s="29" t="s">
        <v>77</v>
      </c>
      <c r="E17" s="28">
        <v>40000</v>
      </c>
    </row>
    <row r="18" spans="1:5" ht="13.5" thickBot="1" x14ac:dyDescent="0.25">
      <c r="A18" s="30" t="str">
        <f>'[2]Anexo II - Resumo dos Programas'!$B$8</f>
        <v>Gestão Pública Eficiente</v>
      </c>
      <c r="B18" s="29" t="s">
        <v>88</v>
      </c>
      <c r="C18" s="29" t="s">
        <v>84</v>
      </c>
      <c r="D18" s="29" t="s">
        <v>77</v>
      </c>
      <c r="E18" s="28">
        <v>400000</v>
      </c>
    </row>
    <row r="19" spans="1:5" ht="13.5" thickBot="1" x14ac:dyDescent="0.25">
      <c r="A19" s="30" t="str">
        <f>'[2]Anexo II - Resumo dos Programas'!$B$8</f>
        <v>Gestão Pública Eficiente</v>
      </c>
      <c r="B19" s="29" t="s">
        <v>88</v>
      </c>
      <c r="C19" s="29" t="s">
        <v>103</v>
      </c>
      <c r="D19" s="29" t="s">
        <v>77</v>
      </c>
      <c r="E19" s="28">
        <v>505000</v>
      </c>
    </row>
    <row r="20" spans="1:5" ht="13.5" thickBot="1" x14ac:dyDescent="0.25">
      <c r="A20" s="30" t="str">
        <f>'[2]Anexo II - Resumo dos Programas'!$B$8</f>
        <v>Gestão Pública Eficiente</v>
      </c>
      <c r="B20" s="29" t="s">
        <v>89</v>
      </c>
      <c r="C20" s="29" t="s">
        <v>84</v>
      </c>
      <c r="D20" s="29" t="s">
        <v>77</v>
      </c>
      <c r="E20" s="28">
        <v>2020000</v>
      </c>
    </row>
    <row r="21" spans="1:5" ht="13.5" thickBot="1" x14ac:dyDescent="0.25">
      <c r="A21" s="30" t="str">
        <f>'[2]Anexo II - Resumo dos Programas'!$B$8</f>
        <v>Gestão Pública Eficiente</v>
      </c>
      <c r="B21" s="29" t="s">
        <v>90</v>
      </c>
      <c r="C21" s="29" t="s">
        <v>84</v>
      </c>
      <c r="D21" s="29" t="s">
        <v>85</v>
      </c>
      <c r="E21" s="28">
        <v>200000</v>
      </c>
    </row>
    <row r="22" spans="1:5" ht="13.5" thickBot="1" x14ac:dyDescent="0.25">
      <c r="A22" s="30" t="str">
        <f>'[2]Anexo II - Resumo dos Programas'!$B$8</f>
        <v>Gestão Pública Eficiente</v>
      </c>
      <c r="B22" s="29" t="s">
        <v>280</v>
      </c>
      <c r="C22" s="29" t="s">
        <v>84</v>
      </c>
      <c r="D22" s="29" t="s">
        <v>282</v>
      </c>
      <c r="E22" s="28">
        <v>1200000</v>
      </c>
    </row>
    <row r="23" spans="1:5" ht="13.5" thickBot="1" x14ac:dyDescent="0.25">
      <c r="A23" s="30" t="str">
        <f>'[2]Anexo II - Resumo dos Programas'!$B$8</f>
        <v>Gestão Pública Eficiente</v>
      </c>
      <c r="B23" s="29" t="s">
        <v>281</v>
      </c>
      <c r="C23" s="29" t="s">
        <v>283</v>
      </c>
      <c r="D23" s="29" t="s">
        <v>286</v>
      </c>
      <c r="E23" s="28">
        <v>40000</v>
      </c>
    </row>
    <row r="24" spans="1:5" ht="13.5" thickBot="1" x14ac:dyDescent="0.25">
      <c r="A24" s="30" t="str">
        <f>'[2]Anexo II - Resumo dos Programas'!B9</f>
        <v>Valorização da Produção Rural</v>
      </c>
      <c r="B24" s="29" t="s">
        <v>91</v>
      </c>
      <c r="C24" s="29" t="s">
        <v>92</v>
      </c>
      <c r="D24" s="29" t="s">
        <v>93</v>
      </c>
      <c r="E24" s="28">
        <v>2050000</v>
      </c>
    </row>
    <row r="25" spans="1:5" ht="13.5" thickBot="1" x14ac:dyDescent="0.25">
      <c r="A25" s="30" t="str">
        <f>'[2]Anexo II - Resumo dos Programas'!B10</f>
        <v>Promoção do Crescimento</v>
      </c>
      <c r="B25" s="29" t="s">
        <v>94</v>
      </c>
      <c r="C25" s="29" t="s">
        <v>95</v>
      </c>
      <c r="D25" s="29" t="s">
        <v>96</v>
      </c>
      <c r="E25" s="28">
        <v>3050000</v>
      </c>
    </row>
    <row r="26" spans="1:5" ht="13.5" thickBot="1" x14ac:dyDescent="0.25">
      <c r="A26" s="30" t="s">
        <v>45</v>
      </c>
      <c r="B26" s="29" t="s">
        <v>284</v>
      </c>
      <c r="C26" s="29" t="s">
        <v>98</v>
      </c>
      <c r="D26" s="29" t="s">
        <v>287</v>
      </c>
      <c r="E26" s="28">
        <v>500000</v>
      </c>
    </row>
    <row r="27" spans="1:5" ht="13.5" thickBot="1" x14ac:dyDescent="0.25">
      <c r="A27" s="30" t="str">
        <f>A26</f>
        <v>Promoção do Crescimento</v>
      </c>
      <c r="B27" s="29" t="s">
        <v>285</v>
      </c>
      <c r="C27" s="29" t="s">
        <v>95</v>
      </c>
      <c r="D27" s="29" t="s">
        <v>96</v>
      </c>
      <c r="E27" s="28">
        <v>3500000</v>
      </c>
    </row>
    <row r="28" spans="1:5" ht="13.5" thickBot="1" x14ac:dyDescent="0.25">
      <c r="A28" s="30" t="str">
        <f>'[2]Anexo II - Resumo dos Programas'!B11</f>
        <v>Desenvolvimento do Turismo</v>
      </c>
      <c r="B28" s="29" t="s">
        <v>97</v>
      </c>
      <c r="C28" s="29" t="s">
        <v>98</v>
      </c>
      <c r="D28" s="29" t="s">
        <v>99</v>
      </c>
      <c r="E28" s="28">
        <v>700000</v>
      </c>
    </row>
    <row r="29" spans="1:5" ht="13.5" thickBot="1" x14ac:dyDescent="0.25">
      <c r="A29" s="30" t="str">
        <f>A28</f>
        <v>Desenvolvimento do Turismo</v>
      </c>
      <c r="B29" s="29" t="s">
        <v>100</v>
      </c>
      <c r="C29" s="29" t="s">
        <v>101</v>
      </c>
      <c r="D29" s="29" t="str">
        <f>D28</f>
        <v xml:space="preserve">Turismo    </v>
      </c>
      <c r="E29" s="28">
        <v>2700000</v>
      </c>
    </row>
    <row r="30" spans="1:5" ht="13.5" thickBot="1" x14ac:dyDescent="0.25">
      <c r="A30" s="30" t="str">
        <f>A29</f>
        <v>Desenvolvimento do Turismo</v>
      </c>
      <c r="B30" s="29" t="s">
        <v>288</v>
      </c>
      <c r="C30" s="29" t="s">
        <v>101</v>
      </c>
      <c r="D30" s="29" t="str">
        <f>D29</f>
        <v xml:space="preserve">Turismo    </v>
      </c>
      <c r="E30" s="28">
        <v>850000</v>
      </c>
    </row>
    <row r="31" spans="1:5" ht="13.5" thickBot="1" x14ac:dyDescent="0.25">
      <c r="A31" s="30" t="str">
        <f>'[2]Anexo II - Resumo dos Programas'!$B$12</f>
        <v>Desenvolvimento Educacional</v>
      </c>
      <c r="B31" s="29" t="s">
        <v>102</v>
      </c>
      <c r="C31" s="29" t="s">
        <v>103</v>
      </c>
      <c r="D31" s="29" t="str">
        <f>D9</f>
        <v>Administracao Geral</v>
      </c>
      <c r="E31" s="28">
        <f>7770000+1230000</f>
        <v>9000000</v>
      </c>
    </row>
    <row r="32" spans="1:5" ht="13.5" thickBot="1" x14ac:dyDescent="0.25">
      <c r="A32" s="30" t="str">
        <f>'[2]Anexo II - Resumo dos Programas'!$B$12</f>
        <v>Desenvolvimento Educacional</v>
      </c>
      <c r="B32" s="29" t="s">
        <v>104</v>
      </c>
      <c r="C32" s="29" t="s">
        <v>103</v>
      </c>
      <c r="D32" s="29" t="s">
        <v>105</v>
      </c>
      <c r="E32" s="28">
        <f>19800000+1440000</f>
        <v>21240000</v>
      </c>
    </row>
    <row r="33" spans="1:5" ht="13.5" thickBot="1" x14ac:dyDescent="0.25">
      <c r="A33" s="30" t="str">
        <f>'[2]Anexo II - Resumo dos Programas'!$B$12</f>
        <v>Desenvolvimento Educacional</v>
      </c>
      <c r="B33" s="29" t="s">
        <v>106</v>
      </c>
      <c r="C33" s="29" t="s">
        <v>103</v>
      </c>
      <c r="D33" s="29" t="s">
        <v>105</v>
      </c>
      <c r="E33" s="28">
        <f>26710000+9360000</f>
        <v>36070000</v>
      </c>
    </row>
    <row r="34" spans="1:5" ht="13.5" thickBot="1" x14ac:dyDescent="0.25">
      <c r="A34" s="30" t="str">
        <f>'[2]Anexo II - Resumo dos Programas'!$B$12</f>
        <v>Desenvolvimento Educacional</v>
      </c>
      <c r="B34" s="29" t="s">
        <v>107</v>
      </c>
      <c r="C34" s="29" t="s">
        <v>103</v>
      </c>
      <c r="D34" s="29" t="s">
        <v>105</v>
      </c>
      <c r="E34" s="28">
        <v>2730000</v>
      </c>
    </row>
    <row r="35" spans="1:5" ht="13.5" thickBot="1" x14ac:dyDescent="0.25">
      <c r="A35" s="30" t="str">
        <f>'[2]Anexo II - Resumo dos Programas'!$B$12</f>
        <v>Desenvolvimento Educacional</v>
      </c>
      <c r="B35" s="29" t="s">
        <v>289</v>
      </c>
      <c r="C35" s="29" t="s">
        <v>103</v>
      </c>
      <c r="D35" s="29" t="s">
        <v>109</v>
      </c>
      <c r="E35" s="28">
        <v>45000</v>
      </c>
    </row>
    <row r="36" spans="1:5" ht="13.5" thickBot="1" x14ac:dyDescent="0.25">
      <c r="A36" s="30" t="str">
        <f>'[2]Anexo II - Resumo dos Programas'!$B$12</f>
        <v>Desenvolvimento Educacional</v>
      </c>
      <c r="B36" s="29" t="s">
        <v>108</v>
      </c>
      <c r="C36" s="29" t="s">
        <v>103</v>
      </c>
      <c r="D36" s="29" t="s">
        <v>109</v>
      </c>
      <c r="E36" s="28">
        <v>14000000</v>
      </c>
    </row>
    <row r="37" spans="1:5" ht="13.5" thickBot="1" x14ac:dyDescent="0.25">
      <c r="A37" s="30" t="str">
        <f>'[2]Anexo II - Resumo dos Programas'!$B$12</f>
        <v>Desenvolvimento Educacional</v>
      </c>
      <c r="B37" s="29" t="s">
        <v>110</v>
      </c>
      <c r="C37" s="29" t="s">
        <v>103</v>
      </c>
      <c r="D37" s="29" t="s">
        <v>109</v>
      </c>
      <c r="E37" s="28">
        <v>44350000</v>
      </c>
    </row>
    <row r="38" spans="1:5" ht="13.5" thickBot="1" x14ac:dyDescent="0.25">
      <c r="A38" s="30" t="str">
        <f>'[2]Anexo II - Resumo dos Programas'!$B$12</f>
        <v>Desenvolvimento Educacional</v>
      </c>
      <c r="B38" s="29" t="s">
        <v>111</v>
      </c>
      <c r="C38" s="29" t="s">
        <v>103</v>
      </c>
      <c r="D38" s="29" t="s">
        <v>109</v>
      </c>
      <c r="E38" s="28">
        <v>2540000</v>
      </c>
    </row>
    <row r="39" spans="1:5" ht="13.5" thickBot="1" x14ac:dyDescent="0.25">
      <c r="A39" s="30" t="str">
        <f>'[2]Anexo II - Resumo dos Programas'!$B$13</f>
        <v>Proteção Social Especial</v>
      </c>
      <c r="B39" s="29" t="s">
        <v>112</v>
      </c>
      <c r="C39" s="29" t="s">
        <v>103</v>
      </c>
      <c r="D39" s="31" t="s">
        <v>113</v>
      </c>
      <c r="E39" s="28">
        <f>260000+460000</f>
        <v>720000</v>
      </c>
    </row>
    <row r="40" spans="1:5" ht="13.5" thickBot="1" x14ac:dyDescent="0.25">
      <c r="A40" s="30" t="str">
        <f>'[2]Anexo II - Resumo dos Programas'!$B$13</f>
        <v>Proteção Social Especial</v>
      </c>
      <c r="B40" s="31" t="s">
        <v>114</v>
      </c>
      <c r="C40" s="29" t="s">
        <v>103</v>
      </c>
      <c r="D40" s="31" t="s">
        <v>113</v>
      </c>
      <c r="E40" s="28">
        <v>2200000</v>
      </c>
    </row>
    <row r="41" spans="1:5" ht="13.5" thickBot="1" x14ac:dyDescent="0.25">
      <c r="A41" s="30" t="str">
        <f>'[2]Anexo II - Resumo dos Programas'!$B$13</f>
        <v>Proteção Social Especial</v>
      </c>
      <c r="B41" s="31" t="s">
        <v>115</v>
      </c>
      <c r="C41" s="29" t="s">
        <v>116</v>
      </c>
      <c r="D41" s="32" t="s">
        <v>117</v>
      </c>
      <c r="E41" s="28">
        <v>140000</v>
      </c>
    </row>
    <row r="42" spans="1:5" ht="13.5" thickBot="1" x14ac:dyDescent="0.25">
      <c r="A42" s="30" t="str">
        <f>'[2]Anexo II - Resumo dos Programas'!$B$14</f>
        <v>Assistência ao Educando</v>
      </c>
      <c r="B42" s="31" t="s">
        <v>118</v>
      </c>
      <c r="C42" s="29" t="s">
        <v>103</v>
      </c>
      <c r="D42" s="29" t="s">
        <v>109</v>
      </c>
      <c r="E42" s="28">
        <v>3015000</v>
      </c>
    </row>
    <row r="43" spans="1:5" ht="13.5" thickBot="1" x14ac:dyDescent="0.25">
      <c r="A43" s="30" t="str">
        <f>'[2]Anexo II - Resumo dos Programas'!$B$14</f>
        <v>Assistência ao Educando</v>
      </c>
      <c r="B43" s="31" t="s">
        <v>119</v>
      </c>
      <c r="C43" s="29" t="s">
        <v>103</v>
      </c>
      <c r="D43" s="29" t="s">
        <v>120</v>
      </c>
      <c r="E43" s="28">
        <v>2660000</v>
      </c>
    </row>
    <row r="44" spans="1:5" ht="13.5" thickBot="1" x14ac:dyDescent="0.25">
      <c r="A44" s="30" t="str">
        <f>'[2]Anexo II - Resumo dos Programas'!$B$14</f>
        <v>Assistência ao Educando</v>
      </c>
      <c r="B44" s="31" t="s">
        <v>121</v>
      </c>
      <c r="C44" s="29" t="s">
        <v>103</v>
      </c>
      <c r="D44" s="29" t="s">
        <v>120</v>
      </c>
      <c r="E44" s="28">
        <v>2130000</v>
      </c>
    </row>
    <row r="45" spans="1:5" ht="13.5" thickBot="1" x14ac:dyDescent="0.25">
      <c r="A45" s="30" t="str">
        <f>'[2]Anexo II - Resumo dos Programas'!$B$15</f>
        <v>Desenvolvimento da Cultura</v>
      </c>
      <c r="B45" s="31" t="s">
        <v>122</v>
      </c>
      <c r="C45" s="29" t="s">
        <v>123</v>
      </c>
      <c r="D45" s="29" t="s">
        <v>124</v>
      </c>
      <c r="E45" s="28">
        <v>1400000</v>
      </c>
    </row>
    <row r="46" spans="1:5" ht="13.5" thickBot="1" x14ac:dyDescent="0.25">
      <c r="A46" s="30" t="str">
        <f>'[2]Anexo II - Resumo dos Programas'!$B$15</f>
        <v>Desenvolvimento da Cultura</v>
      </c>
      <c r="B46" s="31" t="s">
        <v>125</v>
      </c>
      <c r="C46" s="29" t="s">
        <v>123</v>
      </c>
      <c r="D46" s="29" t="s">
        <v>124</v>
      </c>
      <c r="E46" s="28">
        <v>500000</v>
      </c>
    </row>
    <row r="47" spans="1:5" ht="13.5" thickBot="1" x14ac:dyDescent="0.25">
      <c r="A47" s="30" t="str">
        <f>'[2]Anexo II - Resumo dos Programas'!$B$15</f>
        <v>Desenvolvimento da Cultura</v>
      </c>
      <c r="B47" s="31" t="s">
        <v>290</v>
      </c>
      <c r="C47" s="29" t="s">
        <v>123</v>
      </c>
      <c r="D47" s="29" t="s">
        <v>291</v>
      </c>
      <c r="E47" s="28">
        <v>260000</v>
      </c>
    </row>
    <row r="48" spans="1:5" ht="13.5" thickBot="1" x14ac:dyDescent="0.25">
      <c r="A48" s="30" t="str">
        <f>'[2]Anexo II - Resumo dos Programas'!$B$16</f>
        <v>Promoção do Desporto e Lazer</v>
      </c>
      <c r="B48" s="31" t="s">
        <v>126</v>
      </c>
      <c r="C48" s="29" t="s">
        <v>127</v>
      </c>
      <c r="D48" s="29" t="s">
        <v>128</v>
      </c>
      <c r="E48" s="28">
        <v>2530000</v>
      </c>
    </row>
    <row r="49" spans="1:5" ht="13.5" thickBot="1" x14ac:dyDescent="0.25">
      <c r="A49" s="30" t="str">
        <f>'[2]Anexo II - Resumo dos Programas'!$B$16</f>
        <v>Promoção do Desporto e Lazer</v>
      </c>
      <c r="B49" s="31" t="s">
        <v>129</v>
      </c>
      <c r="C49" s="29" t="s">
        <v>127</v>
      </c>
      <c r="D49" s="29" t="s">
        <v>128</v>
      </c>
      <c r="E49" s="28">
        <v>5400000</v>
      </c>
    </row>
    <row r="50" spans="1:5" ht="13.5" thickBot="1" x14ac:dyDescent="0.25">
      <c r="A50" s="30" t="str">
        <f>'[2]Anexo II - Resumo dos Programas'!$B$16</f>
        <v>Promoção do Desporto e Lazer</v>
      </c>
      <c r="B50" s="31" t="s">
        <v>292</v>
      </c>
      <c r="C50" s="29" t="s">
        <v>127</v>
      </c>
      <c r="D50" s="29" t="s">
        <v>136</v>
      </c>
      <c r="E50" s="28">
        <v>600000</v>
      </c>
    </row>
    <row r="51" spans="1:5" ht="13.5" thickBot="1" x14ac:dyDescent="0.25">
      <c r="A51" s="30" t="str">
        <f>'[2]Anexo II - Resumo dos Programas'!$B$17</f>
        <v>Mobilidade Urbana</v>
      </c>
      <c r="B51" s="31" t="s">
        <v>130</v>
      </c>
      <c r="C51" s="31" t="s">
        <v>131</v>
      </c>
      <c r="D51" s="31" t="s">
        <v>132</v>
      </c>
      <c r="E51" s="28">
        <v>6500000</v>
      </c>
    </row>
    <row r="52" spans="1:5" ht="13.5" thickBot="1" x14ac:dyDescent="0.25">
      <c r="A52" s="30" t="str">
        <f>'[2]Anexo II - Resumo dos Programas'!$B$17</f>
        <v>Mobilidade Urbana</v>
      </c>
      <c r="B52" s="31" t="s">
        <v>133</v>
      </c>
      <c r="C52" s="31" t="s">
        <v>131</v>
      </c>
      <c r="D52" s="31" t="s">
        <v>132</v>
      </c>
      <c r="E52" s="28">
        <v>4000000</v>
      </c>
    </row>
    <row r="53" spans="1:5" ht="13.5" thickBot="1" x14ac:dyDescent="0.25">
      <c r="A53" s="30" t="str">
        <f>'[2]Anexo II - Resumo dos Programas'!$B$18</f>
        <v>Melhoria das Vias Urbanas</v>
      </c>
      <c r="B53" s="31" t="s">
        <v>134</v>
      </c>
      <c r="C53" s="29" t="s">
        <v>135</v>
      </c>
      <c r="D53" s="29" t="s">
        <v>136</v>
      </c>
      <c r="E53" s="28">
        <v>4400000</v>
      </c>
    </row>
    <row r="54" spans="1:5" ht="13.5" thickBot="1" x14ac:dyDescent="0.25">
      <c r="A54" s="30" t="str">
        <f>'[2]Anexo II - Resumo dos Programas'!$B$18</f>
        <v>Melhoria das Vias Urbanas</v>
      </c>
      <c r="B54" s="31" t="s">
        <v>293</v>
      </c>
      <c r="C54" s="29" t="s">
        <v>81</v>
      </c>
      <c r="D54" s="29" t="s">
        <v>136</v>
      </c>
      <c r="E54" s="28">
        <v>600000</v>
      </c>
    </row>
    <row r="55" spans="1:5" ht="13.5" thickBot="1" x14ac:dyDescent="0.25">
      <c r="A55" s="30" t="str">
        <f>'[2]Anexo II - Resumo dos Programas'!$B$18</f>
        <v>Melhoria das Vias Urbanas</v>
      </c>
      <c r="B55" s="31" t="s">
        <v>294</v>
      </c>
      <c r="C55" s="29" t="s">
        <v>81</v>
      </c>
      <c r="D55" s="29" t="s">
        <v>136</v>
      </c>
      <c r="E55" s="28">
        <v>1000000</v>
      </c>
    </row>
    <row r="56" spans="1:5" ht="13.5" thickBot="1" x14ac:dyDescent="0.25">
      <c r="A56" s="30" t="str">
        <f>'[2]Anexo II - Resumo dos Programas'!$B$18</f>
        <v>Melhoria das Vias Urbanas</v>
      </c>
      <c r="B56" s="31" t="s">
        <v>137</v>
      </c>
      <c r="C56" s="29" t="s">
        <v>81</v>
      </c>
      <c r="D56" s="29" t="s">
        <v>136</v>
      </c>
      <c r="E56" s="28">
        <v>364000</v>
      </c>
    </row>
    <row r="57" spans="1:5" ht="13.5" thickBot="1" x14ac:dyDescent="0.25">
      <c r="A57" s="30" t="str">
        <f>'[2]Anexo II - Resumo dos Programas'!$B$19</f>
        <v>Gestão Ambiental</v>
      </c>
      <c r="B57" s="31" t="s">
        <v>138</v>
      </c>
      <c r="C57" s="29" t="s">
        <v>54</v>
      </c>
      <c r="D57" s="29" t="s">
        <v>54</v>
      </c>
      <c r="E57" s="28">
        <v>3330000</v>
      </c>
    </row>
    <row r="58" spans="1:5" ht="13.5" thickBot="1" x14ac:dyDescent="0.25">
      <c r="A58" s="30" t="str">
        <f>'[2]Anexo II - Resumo dos Programas'!$B$19</f>
        <v>Gestão Ambiental</v>
      </c>
      <c r="B58" s="31" t="s">
        <v>295</v>
      </c>
      <c r="C58" s="29" t="s">
        <v>54</v>
      </c>
      <c r="D58" s="29" t="s">
        <v>139</v>
      </c>
      <c r="E58" s="28">
        <v>130000</v>
      </c>
    </row>
    <row r="59" spans="1:5" ht="13.5" thickBot="1" x14ac:dyDescent="0.25">
      <c r="A59" s="30" t="str">
        <f>'[2]Anexo II - Resumo dos Programas'!$B$19</f>
        <v>Gestão Ambiental</v>
      </c>
      <c r="B59" s="31" t="s">
        <v>296</v>
      </c>
      <c r="C59" s="29" t="s">
        <v>54</v>
      </c>
      <c r="D59" s="29" t="s">
        <v>139</v>
      </c>
      <c r="E59" s="28">
        <v>160000</v>
      </c>
    </row>
    <row r="60" spans="1:5" ht="13.5" thickBot="1" x14ac:dyDescent="0.25">
      <c r="A60" s="30" t="str">
        <f>'[2]Anexo II - Resumo dos Programas'!$B$19</f>
        <v>Gestão Ambiental</v>
      </c>
      <c r="B60" s="31" t="s">
        <v>140</v>
      </c>
      <c r="C60" s="29" t="s">
        <v>159</v>
      </c>
      <c r="D60" s="29" t="s">
        <v>297</v>
      </c>
      <c r="E60" s="28">
        <v>7000000</v>
      </c>
    </row>
    <row r="61" spans="1:5" ht="13.5" thickBot="1" x14ac:dyDescent="0.25">
      <c r="A61" s="30" t="str">
        <f>'[2]Anexo II - Resumo dos Programas'!$B$19</f>
        <v>Gestão Ambiental</v>
      </c>
      <c r="B61" s="31" t="s">
        <v>141</v>
      </c>
      <c r="C61" s="29" t="s">
        <v>54</v>
      </c>
      <c r="D61" s="29" t="s">
        <v>139</v>
      </c>
      <c r="E61" s="28">
        <v>140000</v>
      </c>
    </row>
    <row r="62" spans="1:5" ht="13.5" thickBot="1" x14ac:dyDescent="0.25">
      <c r="A62" s="30" t="str">
        <f>'[2]Anexo II - Resumo dos Programas'!$B$19</f>
        <v>Gestão Ambiental</v>
      </c>
      <c r="B62" s="31" t="s">
        <v>298</v>
      </c>
      <c r="C62" s="29" t="s">
        <v>54</v>
      </c>
      <c r="D62" s="29" t="s">
        <v>139</v>
      </c>
      <c r="E62" s="28">
        <v>281000</v>
      </c>
    </row>
    <row r="63" spans="1:5" ht="13.5" thickBot="1" x14ac:dyDescent="0.25">
      <c r="A63" s="30" t="str">
        <f>'[2]Anexo II - Resumo dos Programas'!$B$19</f>
        <v>Gestão Ambiental</v>
      </c>
      <c r="B63" s="31" t="s">
        <v>299</v>
      </c>
      <c r="C63" s="29" t="s">
        <v>54</v>
      </c>
      <c r="D63" s="29" t="s">
        <v>139</v>
      </c>
      <c r="E63" s="28">
        <v>100000</v>
      </c>
    </row>
    <row r="64" spans="1:5" ht="13.5" thickBot="1" x14ac:dyDescent="0.25">
      <c r="A64" s="30" t="str">
        <f>'[2]Anexo II - Resumo dos Programas'!$B$19</f>
        <v>Gestão Ambiental</v>
      </c>
      <c r="B64" s="31" t="s">
        <v>300</v>
      </c>
      <c r="C64" s="29" t="s">
        <v>54</v>
      </c>
      <c r="D64" s="29" t="s">
        <v>301</v>
      </c>
      <c r="E64" s="28">
        <v>490000</v>
      </c>
    </row>
    <row r="65" spans="1:5" ht="13.5" thickBot="1" x14ac:dyDescent="0.25">
      <c r="A65" s="30" t="str">
        <f>'[2]Anexo II - Resumo dos Programas'!$B$19</f>
        <v>Gestão Ambiental</v>
      </c>
      <c r="B65" s="31" t="s">
        <v>302</v>
      </c>
      <c r="C65" s="29" t="s">
        <v>54</v>
      </c>
      <c r="D65" s="29" t="s">
        <v>139</v>
      </c>
      <c r="E65" s="28">
        <v>4000</v>
      </c>
    </row>
    <row r="66" spans="1:5" ht="13.5" thickBot="1" x14ac:dyDescent="0.25">
      <c r="A66" s="30" t="str">
        <f>'[2]Anexo II - Resumo dos Programas'!$B$20</f>
        <v>Saúde com Qualidade</v>
      </c>
      <c r="B66" s="31" t="s">
        <v>142</v>
      </c>
      <c r="C66" s="31" t="s">
        <v>143</v>
      </c>
      <c r="D66" s="31" t="s">
        <v>144</v>
      </c>
      <c r="E66" s="28">
        <v>36400000</v>
      </c>
    </row>
    <row r="67" spans="1:5" ht="13.5" thickBot="1" x14ac:dyDescent="0.25">
      <c r="A67" s="30" t="str">
        <f>'[2]Anexo II - Resumo dos Programas'!$B$20</f>
        <v>Saúde com Qualidade</v>
      </c>
      <c r="B67" s="31" t="s">
        <v>145</v>
      </c>
      <c r="C67" s="31" t="s">
        <v>143</v>
      </c>
      <c r="D67" s="31" t="s">
        <v>145</v>
      </c>
      <c r="E67" s="28">
        <v>330000</v>
      </c>
    </row>
    <row r="68" spans="1:5" ht="13.5" thickBot="1" x14ac:dyDescent="0.25">
      <c r="A68" s="30" t="str">
        <f>'[2]Anexo II - Resumo dos Programas'!$B$20</f>
        <v>Saúde com Qualidade</v>
      </c>
      <c r="B68" s="31" t="s">
        <v>146</v>
      </c>
      <c r="C68" s="31" t="s">
        <v>143</v>
      </c>
      <c r="D68" s="31" t="s">
        <v>146</v>
      </c>
      <c r="E68" s="28">
        <v>330000</v>
      </c>
    </row>
    <row r="69" spans="1:5" ht="13.5" thickBot="1" x14ac:dyDescent="0.25">
      <c r="A69" s="30" t="str">
        <f>'[2]Anexo II - Resumo dos Programas'!$B$20</f>
        <v>Saúde com Qualidade</v>
      </c>
      <c r="B69" s="31" t="s">
        <v>147</v>
      </c>
      <c r="C69" s="31" t="s">
        <v>143</v>
      </c>
      <c r="D69" s="31" t="s">
        <v>305</v>
      </c>
      <c r="E69" s="28">
        <v>9250000</v>
      </c>
    </row>
    <row r="70" spans="1:5" ht="13.5" thickBot="1" x14ac:dyDescent="0.25">
      <c r="A70" s="30" t="str">
        <f>'[2]Anexo II - Resumo dos Programas'!$B$20</f>
        <v>Saúde com Qualidade</v>
      </c>
      <c r="B70" s="31" t="s">
        <v>149</v>
      </c>
      <c r="C70" s="31" t="s">
        <v>143</v>
      </c>
      <c r="D70" s="31" t="s">
        <v>148</v>
      </c>
      <c r="E70" s="28">
        <v>600000</v>
      </c>
    </row>
    <row r="71" spans="1:5" ht="13.5" thickBot="1" x14ac:dyDescent="0.25">
      <c r="A71" s="30" t="str">
        <f>'[2]Anexo II - Resumo dos Programas'!$B$20</f>
        <v>Saúde com Qualidade</v>
      </c>
      <c r="B71" s="31" t="s">
        <v>150</v>
      </c>
      <c r="C71" s="31" t="s">
        <v>143</v>
      </c>
      <c r="D71" s="31" t="s">
        <v>148</v>
      </c>
      <c r="E71" s="28">
        <v>12850000</v>
      </c>
    </row>
    <row r="72" spans="1:5" ht="13.5" thickBot="1" x14ac:dyDescent="0.25">
      <c r="A72" s="30" t="str">
        <f>'[2]Anexo II - Resumo dos Programas'!$B$20</f>
        <v>Saúde com Qualidade</v>
      </c>
      <c r="B72" s="31" t="s">
        <v>151</v>
      </c>
      <c r="C72" s="31" t="s">
        <v>143</v>
      </c>
      <c r="D72" s="31" t="s">
        <v>148</v>
      </c>
      <c r="E72" s="28">
        <v>3600000</v>
      </c>
    </row>
    <row r="73" spans="1:5" ht="13.5" thickBot="1" x14ac:dyDescent="0.25">
      <c r="A73" s="30" t="str">
        <f>'[2]Anexo II - Resumo dos Programas'!$B$20</f>
        <v>Saúde com Qualidade</v>
      </c>
      <c r="B73" s="31" t="s">
        <v>303</v>
      </c>
      <c r="C73" s="31" t="s">
        <v>143</v>
      </c>
      <c r="D73" s="31" t="s">
        <v>146</v>
      </c>
      <c r="E73" s="28">
        <v>540000</v>
      </c>
    </row>
    <row r="74" spans="1:5" ht="13.5" thickBot="1" x14ac:dyDescent="0.25">
      <c r="A74" s="30" t="str">
        <f>'[2]Anexo II - Resumo dos Programas'!$B$20</f>
        <v>Saúde com Qualidade</v>
      </c>
      <c r="B74" s="31" t="s">
        <v>304</v>
      </c>
      <c r="C74" s="31" t="s">
        <v>143</v>
      </c>
      <c r="D74" s="31" t="s">
        <v>148</v>
      </c>
      <c r="E74" s="28">
        <v>2500000</v>
      </c>
    </row>
    <row r="75" spans="1:5" ht="13.5" thickBot="1" x14ac:dyDescent="0.25">
      <c r="A75" s="30" t="str">
        <f>'[2]Anexo II - Resumo dos Programas'!$B$21</f>
        <v>Proteção Social Básica</v>
      </c>
      <c r="B75" s="31" t="s">
        <v>152</v>
      </c>
      <c r="C75" s="31" t="s">
        <v>116</v>
      </c>
      <c r="D75" s="29" t="s">
        <v>153</v>
      </c>
      <c r="E75" s="28">
        <v>452000</v>
      </c>
    </row>
    <row r="76" spans="1:5" ht="13.5" thickBot="1" x14ac:dyDescent="0.25">
      <c r="A76" s="30" t="str">
        <f>'[2]Anexo II - Resumo dos Programas'!$B$21</f>
        <v>Proteção Social Básica</v>
      </c>
      <c r="B76" s="31" t="s">
        <v>154</v>
      </c>
      <c r="C76" s="31" t="s">
        <v>116</v>
      </c>
      <c r="D76" s="29" t="s">
        <v>155</v>
      </c>
      <c r="E76" s="28">
        <v>172000</v>
      </c>
    </row>
    <row r="77" spans="1:5" ht="13.5" thickBot="1" x14ac:dyDescent="0.25">
      <c r="A77" s="30" t="str">
        <f>'[2]Anexo II - Resumo dos Programas'!$B$21</f>
        <v>Proteção Social Básica</v>
      </c>
      <c r="B77" s="31" t="s">
        <v>156</v>
      </c>
      <c r="C77" s="31" t="s">
        <v>116</v>
      </c>
      <c r="D77" s="29" t="s">
        <v>153</v>
      </c>
      <c r="E77" s="28">
        <v>1270000</v>
      </c>
    </row>
    <row r="78" spans="1:5" ht="13.5" thickBot="1" x14ac:dyDescent="0.25">
      <c r="A78" s="30" t="str">
        <f>'[2]Anexo II - Resumo dos Programas'!$B$21</f>
        <v>Proteção Social Básica</v>
      </c>
      <c r="B78" s="31" t="s">
        <v>157</v>
      </c>
      <c r="C78" s="31" t="s">
        <v>116</v>
      </c>
      <c r="D78" s="29" t="s">
        <v>155</v>
      </c>
      <c r="E78" s="28">
        <v>2925000</v>
      </c>
    </row>
    <row r="79" spans="1:5" ht="13.5" thickBot="1" x14ac:dyDescent="0.25">
      <c r="A79" s="30" t="str">
        <f>'[2]Anexo II - Resumo dos Programas'!$B$21</f>
        <v>Proteção Social Básica</v>
      </c>
      <c r="B79" s="31" t="s">
        <v>158</v>
      </c>
      <c r="C79" s="31" t="s">
        <v>116</v>
      </c>
      <c r="D79" s="29" t="s">
        <v>155</v>
      </c>
      <c r="E79" s="28">
        <v>60000</v>
      </c>
    </row>
    <row r="80" spans="1:5" ht="13.5" thickBot="1" x14ac:dyDescent="0.25">
      <c r="A80" s="30" t="str">
        <f>'[2]Anexo II - Resumo dos Programas'!$B$21</f>
        <v>Proteção Social Básica</v>
      </c>
      <c r="B80" s="31" t="s">
        <v>307</v>
      </c>
      <c r="C80" s="31" t="s">
        <v>116</v>
      </c>
      <c r="D80" s="29" t="s">
        <v>308</v>
      </c>
      <c r="E80" s="28">
        <v>60000</v>
      </c>
    </row>
    <row r="81" spans="1:5" ht="13.5" thickBot="1" x14ac:dyDescent="0.25">
      <c r="A81" s="30" t="s">
        <v>274</v>
      </c>
      <c r="B81" s="31" t="s">
        <v>309</v>
      </c>
      <c r="C81" s="31" t="s">
        <v>276</v>
      </c>
      <c r="D81" s="31" t="s">
        <v>310</v>
      </c>
      <c r="E81" s="28">
        <v>280000</v>
      </c>
    </row>
    <row r="82" spans="1:5" ht="13.5" thickBot="1" x14ac:dyDescent="0.25">
      <c r="A82" s="30" t="str">
        <f>'[2]Anexo II - Resumo dos Programas'!B22</f>
        <v>Gestão dos Serviços de Água</v>
      </c>
      <c r="B82" s="31" t="s">
        <v>311</v>
      </c>
      <c r="C82" s="31" t="s">
        <v>159</v>
      </c>
      <c r="D82" s="29" t="s">
        <v>160</v>
      </c>
      <c r="E82" s="28">
        <v>9440000</v>
      </c>
    </row>
    <row r="83" spans="1:5" ht="13.5" thickBot="1" x14ac:dyDescent="0.25">
      <c r="A83" s="30" t="str">
        <f>'[2]Anexo II - Resumo dos Programas'!$B$23</f>
        <v>Manutenção dos Serviços de Água</v>
      </c>
      <c r="B83" s="31" t="s">
        <v>312</v>
      </c>
      <c r="C83" s="31" t="s">
        <v>159</v>
      </c>
      <c r="D83" s="29" t="s">
        <v>160</v>
      </c>
      <c r="E83" s="28">
        <v>23320000</v>
      </c>
    </row>
    <row r="84" spans="1:5" ht="13.5" thickBot="1" x14ac:dyDescent="0.25">
      <c r="A84" s="30" t="str">
        <f>'[2]Anexo II - Resumo dos Programas'!$B$23</f>
        <v>Manutenção dos Serviços de Água</v>
      </c>
      <c r="B84" s="31" t="s">
        <v>313</v>
      </c>
      <c r="C84" s="31" t="s">
        <v>159</v>
      </c>
      <c r="D84" s="29" t="s">
        <v>160</v>
      </c>
      <c r="E84" s="28">
        <v>4150000</v>
      </c>
    </row>
    <row r="85" spans="1:5" ht="13.5" thickBot="1" x14ac:dyDescent="0.25">
      <c r="A85" s="33" t="s">
        <v>59</v>
      </c>
      <c r="B85" s="31" t="s">
        <v>314</v>
      </c>
      <c r="C85" s="34" t="s">
        <v>162</v>
      </c>
      <c r="D85" s="34" t="s">
        <v>144</v>
      </c>
      <c r="E85" s="28">
        <v>1760000</v>
      </c>
    </row>
    <row r="86" spans="1:5" ht="13.5" thickBot="1" x14ac:dyDescent="0.25">
      <c r="A86" s="33" t="str">
        <f>'[2]Anexo II - Resumo dos Programas'!B24</f>
        <v>RPPS</v>
      </c>
      <c r="B86" s="31" t="s">
        <v>161</v>
      </c>
      <c r="C86" s="34" t="s">
        <v>162</v>
      </c>
      <c r="D86" s="34" t="s">
        <v>163</v>
      </c>
      <c r="E86" s="28">
        <v>21700000</v>
      </c>
    </row>
    <row r="87" spans="1:5" ht="13.5" thickBot="1" x14ac:dyDescent="0.25">
      <c r="A87" s="155" t="s">
        <v>164</v>
      </c>
      <c r="B87" s="156"/>
      <c r="C87" s="156"/>
      <c r="D87" s="156"/>
      <c r="E87" s="47">
        <f>SUM(E5:E86)</f>
        <v>380268000</v>
      </c>
    </row>
  </sheetData>
  <mergeCells count="4">
    <mergeCell ref="A1:E1"/>
    <mergeCell ref="A2:E2"/>
    <mergeCell ref="A3:E3"/>
    <mergeCell ref="A87:D87"/>
  </mergeCells>
  <pageMargins left="0.25" right="0.25" top="0.75" bottom="0.75" header="0.3" footer="0.3"/>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8"/>
  <sheetViews>
    <sheetView topLeftCell="A106" workbookViewId="0">
      <selection activeCell="B108" sqref="B108"/>
    </sheetView>
  </sheetViews>
  <sheetFormatPr defaultRowHeight="12.75" x14ac:dyDescent="0.2"/>
  <cols>
    <col min="1" max="1" width="4.85546875" style="1" customWidth="1"/>
    <col min="2" max="2" width="65.28515625" style="1" customWidth="1"/>
    <col min="3" max="6" width="18" style="1" bestFit="1" customWidth="1"/>
    <col min="7" max="10" width="16.85546875" style="1" bestFit="1" customWidth="1"/>
    <col min="11" max="16384" width="9.140625" style="1"/>
  </cols>
  <sheetData>
    <row r="1" spans="1:6" ht="13.5" thickBot="1" x14ac:dyDescent="0.25">
      <c r="A1" s="136" t="s">
        <v>227</v>
      </c>
      <c r="B1" s="136"/>
      <c r="C1" s="136"/>
      <c r="D1" s="136"/>
      <c r="E1" s="136"/>
    </row>
    <row r="2" spans="1:6" x14ac:dyDescent="0.2">
      <c r="A2" s="150" t="s">
        <v>229</v>
      </c>
      <c r="B2" s="151"/>
      <c r="C2" s="151"/>
      <c r="D2" s="151"/>
      <c r="E2" s="151"/>
      <c r="F2" s="55"/>
    </row>
    <row r="3" spans="1:6" ht="13.5" thickBot="1" x14ac:dyDescent="0.25">
      <c r="A3" s="43"/>
      <c r="B3" s="149" t="s">
        <v>226</v>
      </c>
      <c r="C3" s="149"/>
      <c r="D3" s="149"/>
      <c r="E3" s="149"/>
      <c r="F3" s="154"/>
    </row>
    <row r="4" spans="1:6" ht="18" x14ac:dyDescent="0.25">
      <c r="A4" s="35" t="s">
        <v>165</v>
      </c>
      <c r="B4" s="36" t="s">
        <v>166</v>
      </c>
      <c r="C4" s="37">
        <v>2022</v>
      </c>
      <c r="D4" s="37">
        <v>2023</v>
      </c>
      <c r="E4" s="37">
        <v>2024</v>
      </c>
      <c r="F4" s="37">
        <v>2025</v>
      </c>
    </row>
    <row r="6" spans="1:6" x14ac:dyDescent="0.2">
      <c r="A6" s="157" t="s">
        <v>167</v>
      </c>
      <c r="B6" s="157"/>
      <c r="C6" s="157"/>
      <c r="D6" s="157"/>
      <c r="E6" s="157"/>
      <c r="F6" s="157"/>
    </row>
    <row r="7" spans="1:6" ht="15.75" thickBot="1" x14ac:dyDescent="0.3">
      <c r="A7" s="17">
        <v>2001</v>
      </c>
      <c r="B7" s="17" t="s">
        <v>168</v>
      </c>
      <c r="C7" s="56">
        <v>900000</v>
      </c>
      <c r="D7" s="56">
        <v>950000</v>
      </c>
      <c r="E7" s="56">
        <v>1000000</v>
      </c>
      <c r="F7" s="56">
        <v>1050000</v>
      </c>
    </row>
    <row r="8" spans="1:6" ht="15.75" thickBot="1" x14ac:dyDescent="0.3">
      <c r="B8" s="57" t="s">
        <v>169</v>
      </c>
      <c r="C8" s="58">
        <f>SUM(C7)</f>
        <v>900000</v>
      </c>
      <c r="D8" s="59">
        <f>SUM(D7)</f>
        <v>950000</v>
      </c>
      <c r="E8" s="59">
        <f>SUM(E7)</f>
        <v>1000000</v>
      </c>
      <c r="F8" s="60">
        <f>SUM(F7)</f>
        <v>1050000</v>
      </c>
    </row>
    <row r="10" spans="1:6" x14ac:dyDescent="0.2">
      <c r="A10" s="157" t="s">
        <v>170</v>
      </c>
      <c r="B10" s="157"/>
      <c r="C10" s="157"/>
      <c r="D10" s="157"/>
      <c r="E10" s="157"/>
      <c r="F10" s="157"/>
    </row>
    <row r="11" spans="1:6" ht="15" x14ac:dyDescent="0.25">
      <c r="A11" s="17">
        <v>2002</v>
      </c>
      <c r="B11" s="17" t="s">
        <v>171</v>
      </c>
      <c r="C11" s="61">
        <v>850000</v>
      </c>
      <c r="D11" s="61">
        <v>950000</v>
      </c>
      <c r="E11" s="61">
        <v>1000000</v>
      </c>
      <c r="F11" s="61">
        <f>ROUNDUP(E11*(1+[3]Receitas!$E$3),-4)</f>
        <v>1070000</v>
      </c>
    </row>
    <row r="12" spans="1:6" ht="15" x14ac:dyDescent="0.25">
      <c r="A12" s="17">
        <v>2003</v>
      </c>
      <c r="B12" s="17" t="s">
        <v>172</v>
      </c>
      <c r="C12" s="61">
        <v>10000</v>
      </c>
      <c r="D12" s="61">
        <v>10000</v>
      </c>
      <c r="E12" s="61">
        <v>10000</v>
      </c>
      <c r="F12" s="61">
        <v>10000</v>
      </c>
    </row>
    <row r="13" spans="1:6" ht="15" x14ac:dyDescent="0.25">
      <c r="A13" s="17">
        <v>2004</v>
      </c>
      <c r="B13" s="17" t="s">
        <v>14</v>
      </c>
      <c r="C13" s="61">
        <v>400000</v>
      </c>
      <c r="D13" s="61">
        <v>420000</v>
      </c>
      <c r="E13" s="61">
        <v>440000</v>
      </c>
      <c r="F13" s="61">
        <v>460000</v>
      </c>
    </row>
    <row r="14" spans="1:6" ht="15" x14ac:dyDescent="0.25">
      <c r="A14" s="17">
        <v>3017</v>
      </c>
      <c r="B14" s="17" t="s">
        <v>16</v>
      </c>
      <c r="C14" s="61">
        <v>10000</v>
      </c>
      <c r="D14" s="61">
        <v>10000</v>
      </c>
      <c r="E14" s="61">
        <v>10000</v>
      </c>
      <c r="F14" s="61">
        <v>10000</v>
      </c>
    </row>
    <row r="15" spans="1:6" ht="15.75" thickBot="1" x14ac:dyDescent="0.3">
      <c r="B15" s="57" t="s">
        <v>169</v>
      </c>
      <c r="C15" s="62">
        <f>SUM(C11:C14)</f>
        <v>1270000</v>
      </c>
      <c r="D15" s="62">
        <f>SUM(D11:D14)</f>
        <v>1390000</v>
      </c>
      <c r="E15" s="62">
        <f>SUM(E11:E14)</f>
        <v>1460000</v>
      </c>
      <c r="F15" s="62">
        <f>SUM(F11:F14)</f>
        <v>1550000</v>
      </c>
    </row>
    <row r="17" spans="1:10" x14ac:dyDescent="0.2">
      <c r="A17" s="157" t="s">
        <v>173</v>
      </c>
      <c r="B17" s="157"/>
      <c r="C17" s="157"/>
      <c r="D17" s="157"/>
      <c r="E17" s="157"/>
      <c r="F17" s="157"/>
    </row>
    <row r="18" spans="1:10" ht="15" x14ac:dyDescent="0.25">
      <c r="A18" s="17">
        <v>2007</v>
      </c>
      <c r="B18" s="17" t="s">
        <v>174</v>
      </c>
      <c r="C18" s="61">
        <v>2300000</v>
      </c>
      <c r="D18" s="61">
        <v>2500000</v>
      </c>
      <c r="E18" s="61">
        <v>2730000</v>
      </c>
      <c r="F18" s="61">
        <v>2900000</v>
      </c>
    </row>
    <row r="19" spans="1:10" ht="15" x14ac:dyDescent="0.25">
      <c r="A19" s="63">
        <v>3019</v>
      </c>
      <c r="B19" s="17" t="s">
        <v>175</v>
      </c>
      <c r="C19" s="61">
        <v>10000</v>
      </c>
      <c r="D19" s="61">
        <v>10000</v>
      </c>
      <c r="E19" s="61">
        <v>10000</v>
      </c>
      <c r="F19" s="61">
        <v>10000</v>
      </c>
    </row>
    <row r="20" spans="1:10" ht="15" x14ac:dyDescent="0.25">
      <c r="A20" s="17">
        <v>3003</v>
      </c>
      <c r="B20" s="17" t="s">
        <v>176</v>
      </c>
      <c r="C20" s="61">
        <v>10000</v>
      </c>
      <c r="D20" s="61">
        <v>10000</v>
      </c>
      <c r="E20" s="61">
        <v>10000</v>
      </c>
      <c r="F20" s="61">
        <v>10000</v>
      </c>
      <c r="G20" s="38"/>
    </row>
    <row r="21" spans="1:10" ht="15" x14ac:dyDescent="0.25">
      <c r="A21" s="63">
        <v>3020</v>
      </c>
      <c r="B21" s="17" t="s">
        <v>177</v>
      </c>
      <c r="C21" s="61">
        <v>100000</v>
      </c>
      <c r="D21" s="61">
        <v>100000</v>
      </c>
      <c r="E21" s="61">
        <v>100000</v>
      </c>
      <c r="F21" s="61">
        <v>100000</v>
      </c>
      <c r="G21" s="64"/>
      <c r="H21" s="64"/>
      <c r="I21" s="64"/>
      <c r="J21" s="64"/>
    </row>
    <row r="22" spans="1:10" ht="15" x14ac:dyDescent="0.25">
      <c r="A22" s="63">
        <v>3021</v>
      </c>
      <c r="B22" s="17" t="s">
        <v>178</v>
      </c>
      <c r="C22" s="61">
        <f>250000+340000</f>
        <v>590000</v>
      </c>
      <c r="D22" s="61">
        <f>250000+340000</f>
        <v>590000</v>
      </c>
      <c r="E22" s="61">
        <f>250000+340000</f>
        <v>590000</v>
      </c>
      <c r="F22" s="61">
        <v>250000</v>
      </c>
    </row>
    <row r="23" spans="1:10" ht="15" x14ac:dyDescent="0.25">
      <c r="A23" s="63">
        <v>3024</v>
      </c>
      <c r="B23" s="17" t="s">
        <v>230</v>
      </c>
      <c r="C23" s="61">
        <v>750000</v>
      </c>
      <c r="D23" s="61">
        <v>750000</v>
      </c>
      <c r="E23" s="61">
        <v>750000</v>
      </c>
      <c r="F23" s="61">
        <v>750000</v>
      </c>
    </row>
    <row r="24" spans="1:10" ht="15" x14ac:dyDescent="0.25">
      <c r="A24" s="63">
        <v>3025</v>
      </c>
      <c r="B24" s="17" t="s">
        <v>231</v>
      </c>
      <c r="C24" s="61">
        <v>300000</v>
      </c>
      <c r="D24" s="61">
        <v>300000</v>
      </c>
      <c r="E24" s="61">
        <v>300000</v>
      </c>
      <c r="F24" s="61">
        <v>300000</v>
      </c>
    </row>
    <row r="25" spans="1:10" ht="15" x14ac:dyDescent="0.25">
      <c r="A25" s="63">
        <v>2096</v>
      </c>
      <c r="B25" s="17" t="s">
        <v>232</v>
      </c>
      <c r="C25" s="61">
        <v>10000</v>
      </c>
      <c r="D25" s="61">
        <v>10000</v>
      </c>
      <c r="E25" s="61">
        <v>10000</v>
      </c>
      <c r="F25" s="61">
        <v>10000</v>
      </c>
    </row>
    <row r="26" spans="1:10" ht="15.75" thickBot="1" x14ac:dyDescent="0.3">
      <c r="B26" s="57" t="s">
        <v>169</v>
      </c>
      <c r="C26" s="62">
        <f>SUM(C18:C25)</f>
        <v>4070000</v>
      </c>
      <c r="D26" s="62">
        <f>SUM(D18:D25)</f>
        <v>4270000</v>
      </c>
      <c r="E26" s="62">
        <f>SUM(E18:E25)</f>
        <v>4500000</v>
      </c>
      <c r="F26" s="62">
        <f>SUM(F18:F25)</f>
        <v>4330000</v>
      </c>
    </row>
    <row r="28" spans="1:10" x14ac:dyDescent="0.2">
      <c r="A28" s="161" t="s">
        <v>179</v>
      </c>
      <c r="B28" s="161"/>
      <c r="C28" s="161"/>
      <c r="D28" s="161"/>
      <c r="E28" s="161"/>
      <c r="F28" s="161"/>
    </row>
    <row r="29" spans="1:10" ht="15" x14ac:dyDescent="0.25">
      <c r="A29" s="17">
        <v>2011</v>
      </c>
      <c r="B29" s="17" t="s">
        <v>180</v>
      </c>
      <c r="C29" s="61">
        <v>750000</v>
      </c>
      <c r="D29" s="61">
        <v>825000</v>
      </c>
      <c r="E29" s="61">
        <v>870000</v>
      </c>
      <c r="F29" s="61">
        <v>930000</v>
      </c>
    </row>
    <row r="30" spans="1:10" ht="15" x14ac:dyDescent="0.25">
      <c r="A30" s="17">
        <v>2013</v>
      </c>
      <c r="B30" s="17" t="s">
        <v>181</v>
      </c>
      <c r="C30" s="61">
        <v>400000</v>
      </c>
      <c r="D30" s="61">
        <v>500000</v>
      </c>
      <c r="E30" s="61">
        <v>550000</v>
      </c>
      <c r="F30" s="61">
        <v>600000</v>
      </c>
    </row>
    <row r="31" spans="1:10" ht="15" x14ac:dyDescent="0.25">
      <c r="A31" s="17">
        <v>2014</v>
      </c>
      <c r="B31" s="17" t="s">
        <v>182</v>
      </c>
      <c r="C31" s="61">
        <v>700000</v>
      </c>
      <c r="D31" s="61">
        <v>750000</v>
      </c>
      <c r="E31" s="61">
        <v>800000</v>
      </c>
      <c r="F31" s="61">
        <v>800000</v>
      </c>
    </row>
    <row r="32" spans="1:10" ht="15" x14ac:dyDescent="0.25">
      <c r="A32" s="17">
        <v>2018</v>
      </c>
      <c r="B32" s="17" t="s">
        <v>21</v>
      </c>
      <c r="C32" s="61">
        <v>150000</v>
      </c>
      <c r="D32" s="61">
        <v>150000</v>
      </c>
      <c r="E32" s="61">
        <v>200000</v>
      </c>
      <c r="F32" s="61">
        <v>200000</v>
      </c>
    </row>
    <row r="33" spans="1:10" ht="15" x14ac:dyDescent="0.25">
      <c r="A33" s="17">
        <v>2019</v>
      </c>
      <c r="B33" s="17" t="s">
        <v>183</v>
      </c>
      <c r="C33" s="61">
        <v>600000</v>
      </c>
      <c r="D33" s="61">
        <v>650000</v>
      </c>
      <c r="E33" s="61">
        <v>700000</v>
      </c>
      <c r="F33" s="61">
        <v>750000</v>
      </c>
    </row>
    <row r="34" spans="1:10" ht="15" x14ac:dyDescent="0.25">
      <c r="A34" s="17">
        <v>2097</v>
      </c>
      <c r="B34" s="65" t="s">
        <v>233</v>
      </c>
      <c r="C34" s="61">
        <v>200000</v>
      </c>
      <c r="D34" s="61">
        <v>200000</v>
      </c>
      <c r="E34" s="61">
        <v>200000</v>
      </c>
      <c r="F34" s="61">
        <v>250000</v>
      </c>
    </row>
    <row r="35" spans="1:10" ht="15" x14ac:dyDescent="0.25">
      <c r="A35" s="17">
        <v>3026</v>
      </c>
      <c r="B35" s="65" t="s">
        <v>234</v>
      </c>
      <c r="C35" s="61">
        <v>500000</v>
      </c>
      <c r="D35" s="61"/>
      <c r="E35" s="61"/>
      <c r="F35" s="66"/>
    </row>
    <row r="36" spans="1:10" ht="15" x14ac:dyDescent="0.25">
      <c r="A36" s="17">
        <v>3027</v>
      </c>
      <c r="B36" s="65" t="s">
        <v>235</v>
      </c>
      <c r="C36" s="61">
        <v>2000000</v>
      </c>
      <c r="D36" s="61">
        <v>1500000</v>
      </c>
      <c r="E36" s="61"/>
      <c r="F36" s="66"/>
    </row>
    <row r="37" spans="1:10" ht="13.5" thickBot="1" x14ac:dyDescent="0.25">
      <c r="B37" s="57" t="s">
        <v>169</v>
      </c>
      <c r="C37" s="67">
        <f>SUM(C29:C36)</f>
        <v>5300000</v>
      </c>
      <c r="D37" s="67">
        <f>SUM(D29:D36)</f>
        <v>4575000</v>
      </c>
      <c r="E37" s="67">
        <f>SUM(E29:E36)</f>
        <v>3320000</v>
      </c>
      <c r="F37" s="67">
        <f>SUM(F29:F36)</f>
        <v>3530000</v>
      </c>
    </row>
    <row r="39" spans="1:10" x14ac:dyDescent="0.2">
      <c r="A39" s="161" t="s">
        <v>184</v>
      </c>
      <c r="B39" s="161"/>
      <c r="C39" s="161"/>
      <c r="D39" s="161"/>
      <c r="E39" s="161"/>
      <c r="F39" s="161"/>
    </row>
    <row r="40" spans="1:10" ht="15" x14ac:dyDescent="0.25">
      <c r="A40" s="19">
        <v>2019</v>
      </c>
      <c r="B40" s="19" t="s">
        <v>185</v>
      </c>
      <c r="C40" s="61">
        <f>2250000-C41</f>
        <v>2000000</v>
      </c>
      <c r="D40" s="61">
        <f>2250000-D41</f>
        <v>1970000</v>
      </c>
      <c r="E40" s="61">
        <f>2250000-E41</f>
        <v>1930000</v>
      </c>
      <c r="F40" s="61">
        <f>2250000-F41</f>
        <v>1870000</v>
      </c>
    </row>
    <row r="41" spans="1:10" ht="15" x14ac:dyDescent="0.25">
      <c r="A41" s="19">
        <v>2098</v>
      </c>
      <c r="B41" s="19" t="s">
        <v>236</v>
      </c>
      <c r="C41" s="61">
        <v>250000</v>
      </c>
      <c r="D41" s="61">
        <v>280000</v>
      </c>
      <c r="E41" s="61">
        <v>320000</v>
      </c>
      <c r="F41" s="61">
        <v>380000</v>
      </c>
    </row>
    <row r="42" spans="1:10" ht="15" x14ac:dyDescent="0.25">
      <c r="A42" s="19">
        <v>2025</v>
      </c>
      <c r="B42" s="19" t="s">
        <v>186</v>
      </c>
      <c r="C42" s="61">
        <f>180000-C43</f>
        <v>80000</v>
      </c>
      <c r="D42" s="61">
        <f>180000-D43</f>
        <v>70000</v>
      </c>
      <c r="E42" s="61">
        <f>180000-E43</f>
        <v>60000</v>
      </c>
      <c r="F42" s="61">
        <f>180000-F43</f>
        <v>50000</v>
      </c>
    </row>
    <row r="43" spans="1:10" ht="15" x14ac:dyDescent="0.25">
      <c r="A43" s="19">
        <v>2100</v>
      </c>
      <c r="B43" s="19" t="s">
        <v>237</v>
      </c>
      <c r="C43" s="61">
        <v>100000</v>
      </c>
      <c r="D43" s="61">
        <v>110000</v>
      </c>
      <c r="E43" s="61">
        <v>120000</v>
      </c>
      <c r="F43" s="61">
        <v>130000</v>
      </c>
    </row>
    <row r="44" spans="1:10" ht="15" x14ac:dyDescent="0.25">
      <c r="A44" s="19">
        <v>2099</v>
      </c>
      <c r="B44" s="21" t="s">
        <v>238</v>
      </c>
      <c r="C44" s="61">
        <v>15000</v>
      </c>
      <c r="D44" s="61">
        <v>10000</v>
      </c>
      <c r="E44" s="61">
        <v>10000</v>
      </c>
      <c r="F44" s="61">
        <v>10000</v>
      </c>
    </row>
    <row r="45" spans="1:10" ht="15" x14ac:dyDescent="0.25">
      <c r="A45" s="19">
        <v>2028</v>
      </c>
      <c r="B45" s="19" t="s">
        <v>187</v>
      </c>
      <c r="C45" s="61">
        <v>540000</v>
      </c>
      <c r="D45" s="61">
        <v>550000</v>
      </c>
      <c r="E45" s="61">
        <v>550000</v>
      </c>
      <c r="F45" s="61">
        <v>560000</v>
      </c>
      <c r="G45" s="40"/>
    </row>
    <row r="46" spans="1:10" ht="15" x14ac:dyDescent="0.25">
      <c r="A46" s="19">
        <v>2010</v>
      </c>
      <c r="B46" s="19" t="s">
        <v>239</v>
      </c>
      <c r="C46" s="61">
        <v>4800000</v>
      </c>
      <c r="D46" s="61">
        <v>4900000</v>
      </c>
      <c r="E46" s="61">
        <v>5000000</v>
      </c>
      <c r="F46" s="61">
        <v>5100000</v>
      </c>
      <c r="G46" s="40"/>
    </row>
    <row r="47" spans="1:10" ht="15" x14ac:dyDescent="0.25">
      <c r="A47" s="19">
        <v>2015</v>
      </c>
      <c r="B47" s="19" t="s">
        <v>240</v>
      </c>
      <c r="C47" s="61">
        <f>5700000+760000</f>
        <v>6460000</v>
      </c>
      <c r="D47" s="61">
        <f>5700000+760000+140000</f>
        <v>6600000</v>
      </c>
      <c r="E47" s="61">
        <f>5800000+900000+180000</f>
        <v>6880000</v>
      </c>
      <c r="F47" s="61">
        <f>5900000+1080000-210000</f>
        <v>6770000</v>
      </c>
      <c r="G47" s="68"/>
    </row>
    <row r="48" spans="1:10" ht="15" x14ac:dyDescent="0.25">
      <c r="A48" s="19">
        <v>2009</v>
      </c>
      <c r="B48" s="19" t="s">
        <v>241</v>
      </c>
      <c r="C48" s="61">
        <v>330000</v>
      </c>
      <c r="D48" s="61">
        <v>350000</v>
      </c>
      <c r="E48" s="61">
        <v>370000</v>
      </c>
      <c r="F48" s="61">
        <v>390000</v>
      </c>
      <c r="G48" s="68"/>
      <c r="H48" s="68"/>
      <c r="I48" s="68"/>
      <c r="J48" s="68"/>
    </row>
    <row r="49" spans="1:7" ht="15" x14ac:dyDescent="0.25">
      <c r="A49" s="19">
        <v>2027</v>
      </c>
      <c r="B49" s="19" t="s">
        <v>242</v>
      </c>
      <c r="C49" s="61">
        <f>1800000+300000</f>
        <v>2100000</v>
      </c>
      <c r="D49" s="61">
        <f>1900000+300000+50000</f>
        <v>2250000</v>
      </c>
      <c r="E49" s="61">
        <f>2000000+350000+150000</f>
        <v>2500000</v>
      </c>
      <c r="F49" s="61">
        <f>2100000+500000-90000</f>
        <v>2510000</v>
      </c>
      <c r="G49" s="68"/>
    </row>
    <row r="50" spans="1:7" ht="15" x14ac:dyDescent="0.25">
      <c r="A50" s="19">
        <v>2016</v>
      </c>
      <c r="B50" s="19" t="s">
        <v>188</v>
      </c>
      <c r="C50" s="61">
        <v>530000</v>
      </c>
      <c r="D50" s="61">
        <v>700000</v>
      </c>
      <c r="E50" s="61">
        <v>720000</v>
      </c>
      <c r="F50" s="61">
        <v>780000</v>
      </c>
      <c r="G50" s="40"/>
    </row>
    <row r="51" spans="1:7" ht="15" x14ac:dyDescent="0.25">
      <c r="A51" s="19">
        <v>2022</v>
      </c>
      <c r="B51" s="19" t="s">
        <v>189</v>
      </c>
      <c r="C51" s="61">
        <v>3350000</v>
      </c>
      <c r="D51" s="61">
        <v>3450000</v>
      </c>
      <c r="E51" s="61">
        <v>3500000</v>
      </c>
      <c r="F51" s="69">
        <v>3700000</v>
      </c>
      <c r="G51" s="40"/>
    </row>
    <row r="52" spans="1:7" ht="15" x14ac:dyDescent="0.25">
      <c r="A52" s="19">
        <v>2023</v>
      </c>
      <c r="B52" s="19" t="s">
        <v>190</v>
      </c>
      <c r="C52" s="61">
        <f>9700000+1000000</f>
        <v>10700000</v>
      </c>
      <c r="D52" s="61">
        <f>9800000+1000000+200000</f>
        <v>11000000</v>
      </c>
      <c r="E52" s="61">
        <f>9900000+1200000+350000</f>
        <v>11450000</v>
      </c>
      <c r="F52" s="61">
        <f>9950000+1550000-300000</f>
        <v>11200000</v>
      </c>
    </row>
    <row r="53" spans="1:7" ht="15" x14ac:dyDescent="0.25">
      <c r="A53" s="19">
        <v>2024</v>
      </c>
      <c r="B53" s="19" t="s">
        <v>191</v>
      </c>
      <c r="C53" s="61">
        <v>400000</v>
      </c>
      <c r="D53" s="61">
        <v>690000</v>
      </c>
      <c r="E53" s="61">
        <v>700000</v>
      </c>
      <c r="F53" s="61">
        <v>750000</v>
      </c>
    </row>
    <row r="54" spans="1:7" ht="15" x14ac:dyDescent="0.25">
      <c r="A54" s="19">
        <v>2026</v>
      </c>
      <c r="B54" s="19" t="s">
        <v>192</v>
      </c>
      <c r="C54" s="61">
        <v>740000</v>
      </c>
      <c r="D54" s="61">
        <v>750000</v>
      </c>
      <c r="E54" s="61">
        <v>760000</v>
      </c>
      <c r="F54" s="61">
        <v>765000</v>
      </c>
    </row>
    <row r="55" spans="1:7" ht="15" x14ac:dyDescent="0.25">
      <c r="A55" s="19">
        <v>2029</v>
      </c>
      <c r="B55" s="19" t="s">
        <v>193</v>
      </c>
      <c r="C55" s="61">
        <v>650000</v>
      </c>
      <c r="D55" s="61">
        <v>660000</v>
      </c>
      <c r="E55" s="61">
        <v>670000</v>
      </c>
      <c r="F55" s="61">
        <v>680000</v>
      </c>
    </row>
    <row r="56" spans="1:7" ht="15" x14ac:dyDescent="0.25">
      <c r="A56" s="19">
        <v>2031</v>
      </c>
      <c r="B56" s="41" t="s">
        <v>194</v>
      </c>
      <c r="C56" s="61">
        <v>320000</v>
      </c>
      <c r="D56" s="61">
        <v>340000</v>
      </c>
      <c r="E56" s="61">
        <v>360000</v>
      </c>
      <c r="F56" s="61">
        <v>380000</v>
      </c>
    </row>
    <row r="57" spans="1:7" ht="15" x14ac:dyDescent="0.25">
      <c r="A57" s="19">
        <v>2032</v>
      </c>
      <c r="B57" s="19" t="s">
        <v>195</v>
      </c>
      <c r="C57" s="61">
        <v>110000</v>
      </c>
      <c r="D57" s="61">
        <v>120000</v>
      </c>
      <c r="E57" s="61">
        <v>130000</v>
      </c>
      <c r="F57" s="61">
        <v>140000</v>
      </c>
    </row>
    <row r="58" spans="1:7" ht="15" x14ac:dyDescent="0.25">
      <c r="A58" s="19">
        <v>2033</v>
      </c>
      <c r="B58" s="19" t="s">
        <v>196</v>
      </c>
      <c r="C58" s="61">
        <v>610000</v>
      </c>
      <c r="D58" s="61">
        <v>630000</v>
      </c>
      <c r="E58" s="61">
        <v>640000</v>
      </c>
      <c r="F58" s="61">
        <v>650000</v>
      </c>
    </row>
    <row r="59" spans="1:7" ht="15" x14ac:dyDescent="0.25">
      <c r="A59" s="19">
        <v>2034</v>
      </c>
      <c r="B59" s="19" t="s">
        <v>197</v>
      </c>
      <c r="C59" s="61">
        <v>510000</v>
      </c>
      <c r="D59" s="61">
        <v>530000</v>
      </c>
      <c r="E59" s="61">
        <v>540000</v>
      </c>
      <c r="F59" s="61">
        <v>550000</v>
      </c>
    </row>
    <row r="60" spans="1:7" ht="15" x14ac:dyDescent="0.25">
      <c r="A60" s="19">
        <v>2040</v>
      </c>
      <c r="B60" s="41" t="s">
        <v>198</v>
      </c>
      <c r="C60" s="61">
        <v>1200000</v>
      </c>
      <c r="D60" s="61">
        <v>1300000</v>
      </c>
      <c r="E60" s="61">
        <f>ROUNDUP(D60*(1+[3]Receitas!$D$3),-4)</f>
        <v>1400000</v>
      </c>
      <c r="F60" s="61">
        <v>1500000</v>
      </c>
    </row>
    <row r="61" spans="1:7" ht="15" x14ac:dyDescent="0.25">
      <c r="A61" s="19">
        <v>2094</v>
      </c>
      <c r="B61" s="41" t="s">
        <v>243</v>
      </c>
      <c r="C61" s="61">
        <v>50000</v>
      </c>
      <c r="D61" s="61">
        <v>60000</v>
      </c>
      <c r="E61" s="61">
        <v>70000</v>
      </c>
      <c r="F61" s="61">
        <v>80000</v>
      </c>
    </row>
    <row r="62" spans="1:7" ht="15" x14ac:dyDescent="0.25">
      <c r="A62" s="19">
        <v>3020</v>
      </c>
      <c r="B62" s="41" t="s">
        <v>244</v>
      </c>
      <c r="C62" s="61">
        <v>70000</v>
      </c>
      <c r="D62" s="61"/>
      <c r="E62" s="61"/>
      <c r="F62" s="61"/>
    </row>
    <row r="63" spans="1:7" ht="15" x14ac:dyDescent="0.25">
      <c r="A63" s="19">
        <v>3020</v>
      </c>
      <c r="B63" s="41" t="s">
        <v>245</v>
      </c>
      <c r="C63" s="61">
        <v>370000</v>
      </c>
      <c r="D63" s="61"/>
      <c r="E63" s="61"/>
      <c r="F63" s="61"/>
    </row>
    <row r="64" spans="1:7" ht="15" x14ac:dyDescent="0.25">
      <c r="A64" s="19">
        <v>3020</v>
      </c>
      <c r="B64" s="41" t="s">
        <v>246</v>
      </c>
      <c r="C64" s="61">
        <v>40000</v>
      </c>
      <c r="D64" s="61">
        <v>25000</v>
      </c>
      <c r="E64" s="61"/>
      <c r="F64" s="61"/>
    </row>
    <row r="65" spans="1:6" ht="15" x14ac:dyDescent="0.25">
      <c r="A65" s="19">
        <v>2101</v>
      </c>
      <c r="B65" s="41" t="s">
        <v>247</v>
      </c>
      <c r="C65" s="61">
        <v>150000</v>
      </c>
      <c r="D65" s="61">
        <v>150000</v>
      </c>
      <c r="E65" s="61">
        <v>150000</v>
      </c>
      <c r="F65" s="61">
        <v>150000</v>
      </c>
    </row>
    <row r="66" spans="1:6" ht="13.5" thickBot="1" x14ac:dyDescent="0.25">
      <c r="B66" s="70"/>
      <c r="C66" s="67">
        <f>SUM(C40:C65)</f>
        <v>36475000</v>
      </c>
      <c r="D66" s="67">
        <f>SUM(D40:D65)</f>
        <v>37495000</v>
      </c>
      <c r="E66" s="67">
        <f>SUM(E40:E65)</f>
        <v>38830000</v>
      </c>
      <c r="F66" s="67">
        <f>SUM(F40:F65)</f>
        <v>39095000</v>
      </c>
    </row>
    <row r="67" spans="1:6" x14ac:dyDescent="0.2">
      <c r="B67" s="70"/>
    </row>
    <row r="68" spans="1:6" x14ac:dyDescent="0.2">
      <c r="A68" s="161" t="s">
        <v>199</v>
      </c>
      <c r="B68" s="161"/>
      <c r="C68" s="161"/>
      <c r="D68" s="161"/>
      <c r="E68" s="161"/>
      <c r="F68" s="161"/>
    </row>
    <row r="69" spans="1:6" ht="15" x14ac:dyDescent="0.25">
      <c r="A69" s="17">
        <v>2041</v>
      </c>
      <c r="B69" s="19" t="s">
        <v>200</v>
      </c>
      <c r="C69" s="61">
        <v>4200000</v>
      </c>
      <c r="D69" s="61">
        <v>4600000</v>
      </c>
      <c r="E69" s="61">
        <v>4900000</v>
      </c>
      <c r="F69" s="61">
        <v>5200000</v>
      </c>
    </row>
    <row r="70" spans="1:6" ht="15" x14ac:dyDescent="0.25">
      <c r="A70" s="17">
        <v>2042</v>
      </c>
      <c r="B70" s="19" t="s">
        <v>201</v>
      </c>
      <c r="C70" s="61">
        <v>1500000</v>
      </c>
      <c r="D70" s="61">
        <v>1500000</v>
      </c>
      <c r="E70" s="61">
        <v>2000000</v>
      </c>
      <c r="F70" s="61">
        <f>D70</f>
        <v>1500000</v>
      </c>
    </row>
    <row r="71" spans="1:6" ht="15" x14ac:dyDescent="0.25">
      <c r="A71" s="17">
        <v>2044</v>
      </c>
      <c r="B71" s="19" t="s">
        <v>202</v>
      </c>
      <c r="C71" s="61">
        <v>2000000</v>
      </c>
      <c r="D71" s="61">
        <v>1000000</v>
      </c>
      <c r="E71" s="61">
        <v>800000</v>
      </c>
      <c r="F71" s="61">
        <v>600000</v>
      </c>
    </row>
    <row r="72" spans="1:6" ht="15" x14ac:dyDescent="0.25">
      <c r="A72" s="17">
        <v>2045</v>
      </c>
      <c r="B72" s="19" t="s">
        <v>203</v>
      </c>
      <c r="C72" s="61">
        <v>1000000</v>
      </c>
      <c r="D72" s="61">
        <v>1000000</v>
      </c>
      <c r="E72" s="61">
        <v>1000000</v>
      </c>
      <c r="F72" s="61">
        <v>1000000</v>
      </c>
    </row>
    <row r="73" spans="1:6" ht="15" x14ac:dyDescent="0.25">
      <c r="A73" s="17">
        <v>2046</v>
      </c>
      <c r="B73" s="19" t="s">
        <v>248</v>
      </c>
      <c r="C73" s="61">
        <v>150000</v>
      </c>
      <c r="D73" s="61">
        <v>150000</v>
      </c>
      <c r="E73" s="61">
        <v>150000</v>
      </c>
      <c r="F73" s="61">
        <v>150000</v>
      </c>
    </row>
    <row r="74" spans="1:6" ht="15" x14ac:dyDescent="0.25">
      <c r="A74" s="17">
        <v>2047</v>
      </c>
      <c r="B74" s="19" t="s">
        <v>269</v>
      </c>
      <c r="C74" s="61">
        <v>250000</v>
      </c>
      <c r="D74" s="61">
        <v>250000</v>
      </c>
      <c r="E74" s="61">
        <v>250000</v>
      </c>
      <c r="F74" s="61">
        <v>250000</v>
      </c>
    </row>
    <row r="75" spans="1:6" ht="15" x14ac:dyDescent="0.25">
      <c r="A75" s="63">
        <v>3012</v>
      </c>
      <c r="B75" s="19" t="s">
        <v>204</v>
      </c>
      <c r="C75" s="61">
        <v>100000</v>
      </c>
      <c r="D75" s="61">
        <v>100000</v>
      </c>
      <c r="E75" s="61">
        <v>100000</v>
      </c>
      <c r="F75" s="61">
        <f>D75-36000</f>
        <v>64000</v>
      </c>
    </row>
    <row r="76" spans="1:6" ht="15.75" thickBot="1" x14ac:dyDescent="0.3">
      <c r="B76" s="57" t="s">
        <v>169</v>
      </c>
      <c r="C76" s="62">
        <f>SUM(C69:C75)</f>
        <v>9200000</v>
      </c>
      <c r="D76" s="62">
        <f>SUM(D69:D75)</f>
        <v>8600000</v>
      </c>
      <c r="E76" s="62">
        <f>SUM(E69:E75)</f>
        <v>9200000</v>
      </c>
      <c r="F76" s="62">
        <f>SUM(F69:F75)</f>
        <v>8764000</v>
      </c>
    </row>
    <row r="77" spans="1:6" ht="15" x14ac:dyDescent="0.25">
      <c r="B77" s="57"/>
      <c r="C77" s="68"/>
      <c r="D77" s="68"/>
      <c r="E77" s="68"/>
      <c r="F77" s="68"/>
    </row>
    <row r="78" spans="1:6" x14ac:dyDescent="0.2">
      <c r="A78" s="161" t="s">
        <v>249</v>
      </c>
      <c r="B78" s="161"/>
      <c r="C78" s="161"/>
      <c r="D78" s="161"/>
      <c r="E78" s="161"/>
      <c r="F78" s="161"/>
    </row>
    <row r="79" spans="1:6" ht="15" x14ac:dyDescent="0.25">
      <c r="A79" s="17">
        <v>2048</v>
      </c>
      <c r="B79" s="19" t="s">
        <v>250</v>
      </c>
      <c r="C79" s="61">
        <v>750000</v>
      </c>
      <c r="D79" s="61">
        <v>810000</v>
      </c>
      <c r="E79" s="61">
        <v>860000</v>
      </c>
      <c r="F79" s="61">
        <v>910000</v>
      </c>
    </row>
    <row r="80" spans="1:6" ht="15" x14ac:dyDescent="0.25">
      <c r="A80" s="17">
        <v>2049</v>
      </c>
      <c r="B80" s="21" t="s">
        <v>251</v>
      </c>
      <c r="C80" s="61">
        <v>25000</v>
      </c>
      <c r="D80" s="61">
        <v>35000</v>
      </c>
      <c r="E80" s="61">
        <v>35000</v>
      </c>
      <c r="F80" s="61">
        <v>35000</v>
      </c>
    </row>
    <row r="81" spans="1:6" ht="15" x14ac:dyDescent="0.25">
      <c r="A81" s="17">
        <v>2050</v>
      </c>
      <c r="B81" s="19" t="s">
        <v>252</v>
      </c>
      <c r="C81" s="61">
        <v>40000</v>
      </c>
      <c r="D81" s="61">
        <v>40000</v>
      </c>
      <c r="E81" s="61">
        <v>40000</v>
      </c>
      <c r="F81" s="61">
        <v>40000</v>
      </c>
    </row>
    <row r="82" spans="1:6" ht="15" x14ac:dyDescent="0.25">
      <c r="A82" s="17">
        <v>2051</v>
      </c>
      <c r="B82" s="19" t="s">
        <v>205</v>
      </c>
      <c r="C82" s="61">
        <v>1600000</v>
      </c>
      <c r="D82" s="61">
        <v>1650000</v>
      </c>
      <c r="E82" s="61">
        <v>1800000</v>
      </c>
      <c r="F82" s="61">
        <v>1950000</v>
      </c>
    </row>
    <row r="83" spans="1:6" ht="15" x14ac:dyDescent="0.25">
      <c r="A83" s="17">
        <v>2053</v>
      </c>
      <c r="B83" s="19" t="s">
        <v>206</v>
      </c>
      <c r="C83" s="61">
        <v>30000</v>
      </c>
      <c r="D83" s="61">
        <v>30000</v>
      </c>
      <c r="E83" s="61">
        <v>40000</v>
      </c>
      <c r="F83" s="61">
        <v>40000</v>
      </c>
    </row>
    <row r="84" spans="1:6" ht="15" x14ac:dyDescent="0.25">
      <c r="A84" s="17">
        <v>2054</v>
      </c>
      <c r="B84" s="21" t="s">
        <v>253</v>
      </c>
      <c r="C84" s="61">
        <f>49000+10000</f>
        <v>59000</v>
      </c>
      <c r="D84" s="61">
        <f>49000+15000</f>
        <v>64000</v>
      </c>
      <c r="E84" s="61">
        <f>59000+15000</f>
        <v>74000</v>
      </c>
      <c r="F84" s="61">
        <f>69000+15000</f>
        <v>84000</v>
      </c>
    </row>
    <row r="85" spans="1:6" ht="15" x14ac:dyDescent="0.25">
      <c r="A85" s="63">
        <v>2091</v>
      </c>
      <c r="B85" s="21" t="s">
        <v>254</v>
      </c>
      <c r="C85" s="61">
        <v>20000</v>
      </c>
      <c r="D85" s="61">
        <v>25000</v>
      </c>
      <c r="E85" s="61">
        <v>25000</v>
      </c>
      <c r="F85" s="61">
        <v>30000</v>
      </c>
    </row>
    <row r="86" spans="1:6" ht="15" x14ac:dyDescent="0.25">
      <c r="A86" s="41">
        <v>2052</v>
      </c>
      <c r="B86" s="19" t="s">
        <v>255</v>
      </c>
      <c r="C86" s="61">
        <v>100000</v>
      </c>
      <c r="D86" s="61">
        <v>120000</v>
      </c>
      <c r="E86" s="61">
        <v>120000</v>
      </c>
      <c r="F86" s="61">
        <v>150000</v>
      </c>
    </row>
    <row r="87" spans="1:6" ht="15" x14ac:dyDescent="0.25">
      <c r="A87" s="41">
        <v>3028</v>
      </c>
      <c r="B87" s="19" t="s">
        <v>256</v>
      </c>
      <c r="C87" s="61">
        <v>1000</v>
      </c>
      <c r="D87" s="61">
        <v>1000</v>
      </c>
      <c r="E87" s="61">
        <v>1000</v>
      </c>
      <c r="F87" s="61">
        <v>1000</v>
      </c>
    </row>
    <row r="88" spans="1:6" ht="15.75" thickBot="1" x14ac:dyDescent="0.3">
      <c r="B88" s="57" t="s">
        <v>169</v>
      </c>
      <c r="C88" s="62">
        <f>SUM(C79:C87)</f>
        <v>2625000</v>
      </c>
      <c r="D88" s="62">
        <f>SUM(D79:D87)</f>
        <v>2775000</v>
      </c>
      <c r="E88" s="62">
        <f>SUM(E79:E87)</f>
        <v>2995000</v>
      </c>
      <c r="F88" s="62">
        <f>SUM(F79:F87)</f>
        <v>3240000</v>
      </c>
    </row>
    <row r="90" spans="1:6" x14ac:dyDescent="0.2">
      <c r="A90" s="161" t="s">
        <v>207</v>
      </c>
      <c r="B90" s="161"/>
      <c r="C90" s="161"/>
      <c r="D90" s="161"/>
      <c r="E90" s="161"/>
      <c r="F90" s="161"/>
    </row>
    <row r="91" spans="1:6" ht="15" x14ac:dyDescent="0.25">
      <c r="A91" s="17">
        <v>2057</v>
      </c>
      <c r="B91" s="17" t="s">
        <v>208</v>
      </c>
      <c r="C91" s="61">
        <v>740000</v>
      </c>
      <c r="D91" s="61">
        <v>820000</v>
      </c>
      <c r="E91" s="61">
        <v>860000</v>
      </c>
      <c r="F91" s="61">
        <v>910000</v>
      </c>
    </row>
    <row r="92" spans="1:6" ht="15" x14ac:dyDescent="0.25">
      <c r="A92" s="17">
        <v>2093</v>
      </c>
      <c r="B92" s="17" t="s">
        <v>257</v>
      </c>
      <c r="C92" s="61">
        <v>410000</v>
      </c>
      <c r="D92" s="61">
        <v>450000</v>
      </c>
      <c r="E92" s="61">
        <v>480000</v>
      </c>
      <c r="F92" s="61">
        <v>510000</v>
      </c>
    </row>
    <row r="93" spans="1:6" ht="15" x14ac:dyDescent="0.25">
      <c r="A93" s="17">
        <v>2059</v>
      </c>
      <c r="B93" s="17" t="s">
        <v>258</v>
      </c>
      <c r="C93" s="61">
        <v>50000</v>
      </c>
      <c r="D93" s="61">
        <v>50000</v>
      </c>
      <c r="E93" s="61">
        <v>50000</v>
      </c>
      <c r="F93" s="61">
        <v>50000</v>
      </c>
    </row>
    <row r="94" spans="1:6" ht="15" x14ac:dyDescent="0.25">
      <c r="A94" s="17">
        <v>2060</v>
      </c>
      <c r="B94" s="17" t="s">
        <v>209</v>
      </c>
      <c r="C94" s="61">
        <v>3700000</v>
      </c>
      <c r="D94" s="61">
        <v>4100000</v>
      </c>
      <c r="E94" s="61">
        <v>4300000</v>
      </c>
      <c r="F94" s="61">
        <v>4600000</v>
      </c>
    </row>
    <row r="95" spans="1:6" ht="15" x14ac:dyDescent="0.25">
      <c r="A95" s="17">
        <v>6</v>
      </c>
      <c r="B95" s="17" t="s">
        <v>259</v>
      </c>
      <c r="C95" s="61">
        <v>1600000</v>
      </c>
      <c r="D95" s="61">
        <v>1750000</v>
      </c>
      <c r="E95" s="61">
        <v>1850000</v>
      </c>
      <c r="F95" s="61">
        <v>2000000</v>
      </c>
    </row>
    <row r="96" spans="1:6" ht="13.5" thickBot="1" x14ac:dyDescent="0.25">
      <c r="B96" s="57" t="s">
        <v>169</v>
      </c>
      <c r="C96" s="71">
        <f>SUM(C91:C95)</f>
        <v>6500000</v>
      </c>
      <c r="D96" s="71">
        <f>SUM(D91:D95)</f>
        <v>7170000</v>
      </c>
      <c r="E96" s="71">
        <f>SUM(E91:E95)</f>
        <v>7540000</v>
      </c>
      <c r="F96" s="71">
        <f>SUM(F91:F95)</f>
        <v>8070000</v>
      </c>
    </row>
    <row r="98" spans="1:9" x14ac:dyDescent="0.2">
      <c r="A98" s="161" t="s">
        <v>210</v>
      </c>
      <c r="B98" s="161"/>
      <c r="C98" s="161"/>
      <c r="D98" s="161"/>
      <c r="E98" s="161"/>
      <c r="F98" s="161"/>
    </row>
    <row r="99" spans="1:9" ht="15" x14ac:dyDescent="0.25">
      <c r="A99" s="17">
        <v>2061</v>
      </c>
      <c r="B99" s="19" t="s">
        <v>211</v>
      </c>
      <c r="C99" s="61">
        <v>8500000</v>
      </c>
      <c r="D99" s="61">
        <v>8700000</v>
      </c>
      <c r="E99" s="61">
        <v>9200000</v>
      </c>
      <c r="F99" s="61">
        <v>10000000</v>
      </c>
      <c r="G99" s="40"/>
    </row>
    <row r="100" spans="1:9" ht="15" x14ac:dyDescent="0.25">
      <c r="A100" s="17">
        <v>2063</v>
      </c>
      <c r="B100" s="19" t="s">
        <v>260</v>
      </c>
      <c r="C100" s="61">
        <v>150000</v>
      </c>
      <c r="D100" s="61">
        <v>160000</v>
      </c>
      <c r="E100" s="61">
        <v>170000</v>
      </c>
      <c r="F100" s="61">
        <v>180000</v>
      </c>
    </row>
    <row r="101" spans="1:9" ht="15" x14ac:dyDescent="0.25">
      <c r="A101" s="17">
        <v>2065</v>
      </c>
      <c r="B101" s="19" t="s">
        <v>212</v>
      </c>
      <c r="C101" s="61">
        <v>2100000</v>
      </c>
      <c r="D101" s="61">
        <v>2250000</v>
      </c>
      <c r="E101" s="61">
        <v>2400000</v>
      </c>
      <c r="F101" s="61">
        <v>2500000</v>
      </c>
    </row>
    <row r="102" spans="1:9" ht="15" x14ac:dyDescent="0.25">
      <c r="A102" s="17">
        <v>2066</v>
      </c>
      <c r="B102" s="19" t="s">
        <v>213</v>
      </c>
      <c r="C102" s="61">
        <v>150000</v>
      </c>
      <c r="D102" s="61">
        <v>150000</v>
      </c>
      <c r="E102" s="61">
        <v>150000</v>
      </c>
      <c r="F102" s="61">
        <f>E102*(1+$J$6)</f>
        <v>150000</v>
      </c>
    </row>
    <row r="103" spans="1:9" ht="15" x14ac:dyDescent="0.25">
      <c r="A103" s="17">
        <v>2067</v>
      </c>
      <c r="B103" s="19" t="s">
        <v>214</v>
      </c>
      <c r="C103" s="61">
        <v>3000000</v>
      </c>
      <c r="D103" s="61">
        <v>3150000</v>
      </c>
      <c r="E103" s="61">
        <v>3300000</v>
      </c>
      <c r="F103" s="61">
        <v>3400000</v>
      </c>
    </row>
    <row r="104" spans="1:9" ht="15" x14ac:dyDescent="0.25">
      <c r="A104" s="17">
        <v>2071</v>
      </c>
      <c r="B104" s="19" t="s">
        <v>215</v>
      </c>
      <c r="C104" s="61">
        <v>900000</v>
      </c>
      <c r="D104" s="61">
        <v>900000</v>
      </c>
      <c r="E104" s="61">
        <v>900000</v>
      </c>
      <c r="F104" s="61">
        <v>900000</v>
      </c>
    </row>
    <row r="105" spans="1:9" ht="15" x14ac:dyDescent="0.25">
      <c r="A105" s="17">
        <v>2073</v>
      </c>
      <c r="B105" s="19" t="s">
        <v>216</v>
      </c>
      <c r="C105" s="61">
        <v>113000</v>
      </c>
      <c r="D105" s="61">
        <v>113000</v>
      </c>
      <c r="E105" s="61">
        <v>113000</v>
      </c>
      <c r="F105" s="61">
        <v>113000</v>
      </c>
    </row>
    <row r="106" spans="1:9" ht="15" x14ac:dyDescent="0.25">
      <c r="A106" s="17">
        <v>2077</v>
      </c>
      <c r="B106" s="19" t="s">
        <v>217</v>
      </c>
      <c r="C106" s="61">
        <v>43000</v>
      </c>
      <c r="D106" s="61">
        <v>43000</v>
      </c>
      <c r="E106" s="61">
        <v>43000</v>
      </c>
      <c r="F106" s="61">
        <v>43000</v>
      </c>
    </row>
    <row r="107" spans="1:9" ht="15" x14ac:dyDescent="0.25">
      <c r="A107" s="17">
        <v>2078</v>
      </c>
      <c r="B107" s="19" t="s">
        <v>218</v>
      </c>
      <c r="C107" s="61">
        <v>280000</v>
      </c>
      <c r="D107" s="61">
        <v>310000</v>
      </c>
      <c r="E107" s="61">
        <v>330000</v>
      </c>
      <c r="F107" s="61">
        <v>350000</v>
      </c>
    </row>
    <row r="108" spans="1:9" ht="15" x14ac:dyDescent="0.25">
      <c r="A108" s="17">
        <v>2079</v>
      </c>
      <c r="B108" s="19" t="s">
        <v>219</v>
      </c>
      <c r="C108" s="61">
        <v>715000</v>
      </c>
      <c r="D108" s="61">
        <v>730000</v>
      </c>
      <c r="E108" s="61">
        <v>730000</v>
      </c>
      <c r="F108" s="61">
        <v>750000</v>
      </c>
    </row>
    <row r="109" spans="1:9" ht="15" x14ac:dyDescent="0.25">
      <c r="A109" s="17">
        <v>2080</v>
      </c>
      <c r="B109" s="19" t="s">
        <v>220</v>
      </c>
      <c r="C109" s="61">
        <v>35000</v>
      </c>
      <c r="D109" s="61">
        <v>35000</v>
      </c>
      <c r="E109" s="61">
        <v>35000</v>
      </c>
      <c r="F109" s="61">
        <v>35000</v>
      </c>
    </row>
    <row r="110" spans="1:9" ht="15" x14ac:dyDescent="0.25">
      <c r="A110" s="17">
        <v>2081</v>
      </c>
      <c r="B110" s="19" t="s">
        <v>221</v>
      </c>
      <c r="C110" s="61">
        <v>15000</v>
      </c>
      <c r="D110" s="61">
        <v>15000</v>
      </c>
      <c r="E110" s="61">
        <v>15000</v>
      </c>
      <c r="F110" s="61">
        <v>15000</v>
      </c>
      <c r="I110" s="68"/>
    </row>
    <row r="111" spans="1:9" ht="15" x14ac:dyDescent="0.25">
      <c r="A111" s="17">
        <v>3022</v>
      </c>
      <c r="B111" s="19" t="s">
        <v>261</v>
      </c>
      <c r="C111" s="61">
        <v>270000</v>
      </c>
      <c r="D111" s="61">
        <v>270000</v>
      </c>
      <c r="E111" s="61"/>
      <c r="F111" s="61"/>
    </row>
    <row r="112" spans="1:9" ht="15" x14ac:dyDescent="0.25">
      <c r="A112" s="17">
        <v>2083</v>
      </c>
      <c r="B112" s="19" t="s">
        <v>262</v>
      </c>
      <c r="C112" s="61">
        <v>70000</v>
      </c>
      <c r="D112" s="61">
        <v>70000</v>
      </c>
      <c r="E112" s="61">
        <v>70000</v>
      </c>
      <c r="F112" s="61">
        <v>70000</v>
      </c>
    </row>
    <row r="113" spans="1:7" ht="15" x14ac:dyDescent="0.25">
      <c r="A113" s="17">
        <v>3029</v>
      </c>
      <c r="B113" s="19" t="s">
        <v>263</v>
      </c>
      <c r="C113" s="61">
        <v>1000000</v>
      </c>
      <c r="D113" s="61">
        <v>1000000</v>
      </c>
      <c r="E113" s="61">
        <v>500000</v>
      </c>
      <c r="F113" s="61"/>
    </row>
    <row r="114" spans="1:7" ht="15" x14ac:dyDescent="0.25">
      <c r="A114" s="17">
        <v>2102</v>
      </c>
      <c r="B114" s="19" t="s">
        <v>264</v>
      </c>
      <c r="C114" s="61">
        <v>15000</v>
      </c>
      <c r="D114" s="61">
        <v>15000</v>
      </c>
      <c r="E114" s="61">
        <v>15000</v>
      </c>
      <c r="F114" s="61">
        <v>15000</v>
      </c>
    </row>
    <row r="115" spans="1:7" ht="13.5" thickBot="1" x14ac:dyDescent="0.25">
      <c r="B115" s="57" t="s">
        <v>169</v>
      </c>
      <c r="C115" s="67">
        <f>SUM(C99:C114)</f>
        <v>17356000</v>
      </c>
      <c r="D115" s="67">
        <f>SUM(D99:D114)</f>
        <v>17911000</v>
      </c>
      <c r="E115" s="67">
        <f>SUM(E99:E114)</f>
        <v>17971000</v>
      </c>
      <c r="F115" s="67">
        <f>SUM(F99:F114)</f>
        <v>18521000</v>
      </c>
    </row>
    <row r="116" spans="1:7" ht="13.5" thickBot="1" x14ac:dyDescent="0.25"/>
    <row r="117" spans="1:7" x14ac:dyDescent="0.2">
      <c r="A117" s="72"/>
      <c r="B117" s="73" t="s">
        <v>222</v>
      </c>
      <c r="C117" s="74">
        <f>SUM(C115+C96+C88+C76+C66+C37+C26+C15+C8)</f>
        <v>83696000</v>
      </c>
      <c r="D117" s="74">
        <f>SUM(D115+D96+D88+D76+D66+D37+D26+D15+D8)</f>
        <v>85136000</v>
      </c>
      <c r="E117" s="74">
        <f>SUM(E115+E96+E88+E76+E66+E37+E26+E15+E8)</f>
        <v>86816000</v>
      </c>
      <c r="F117" s="75">
        <f>SUM(F115+F96+F88+F76+F66+F37+F26+F15+F8)</f>
        <v>88150000</v>
      </c>
    </row>
    <row r="118" spans="1:7" x14ac:dyDescent="0.2">
      <c r="A118" s="21"/>
      <c r="B118" s="21" t="s">
        <v>223</v>
      </c>
      <c r="C118" s="76">
        <f>C119-C117</f>
        <v>1304000</v>
      </c>
      <c r="D118" s="76">
        <f>D119-D117</f>
        <v>544000</v>
      </c>
      <c r="E118" s="76">
        <f>E119-E117</f>
        <v>774000</v>
      </c>
      <c r="F118" s="76">
        <f>F119-F117</f>
        <v>500000</v>
      </c>
      <c r="G118" s="46"/>
    </row>
    <row r="119" spans="1:7" ht="15" x14ac:dyDescent="0.25">
      <c r="A119" s="42"/>
      <c r="B119" s="68">
        <v>73300000</v>
      </c>
      <c r="C119" s="68">
        <v>85000000</v>
      </c>
      <c r="D119" s="68">
        <v>85680000</v>
      </c>
      <c r="E119" s="68">
        <v>87590000</v>
      </c>
      <c r="F119" s="77">
        <v>88650000</v>
      </c>
    </row>
    <row r="120" spans="1:7" ht="15.75" thickBot="1" x14ac:dyDescent="0.3">
      <c r="A120" s="43"/>
      <c r="B120" s="44"/>
      <c r="C120" s="78">
        <f>C117+C118</f>
        <v>85000000</v>
      </c>
      <c r="D120" s="78">
        <f>D117+D118</f>
        <v>85680000</v>
      </c>
      <c r="E120" s="78">
        <f>E117+E118</f>
        <v>87590000</v>
      </c>
      <c r="F120" s="78">
        <f>F117+F118</f>
        <v>88650000</v>
      </c>
    </row>
    <row r="121" spans="1:7" ht="13.5" thickBot="1" x14ac:dyDescent="0.25">
      <c r="C121" s="40"/>
      <c r="D121" s="40"/>
      <c r="E121" s="40"/>
      <c r="F121" s="40"/>
    </row>
    <row r="122" spans="1:7" x14ac:dyDescent="0.2">
      <c r="A122" s="158" t="s">
        <v>59</v>
      </c>
      <c r="B122" s="159"/>
      <c r="C122" s="159"/>
      <c r="D122" s="159"/>
      <c r="E122" s="159"/>
      <c r="F122" s="160"/>
    </row>
    <row r="123" spans="1:7" ht="15" x14ac:dyDescent="0.25">
      <c r="A123" s="17">
        <v>2095</v>
      </c>
      <c r="B123" s="17" t="s">
        <v>265</v>
      </c>
      <c r="C123" s="61">
        <v>380000</v>
      </c>
      <c r="D123" s="61">
        <v>420000</v>
      </c>
      <c r="E123" s="61">
        <v>460000</v>
      </c>
      <c r="F123" s="61">
        <v>500000</v>
      </c>
    </row>
    <row r="124" spans="1:7" ht="15" x14ac:dyDescent="0.25">
      <c r="A124" s="17">
        <v>7</v>
      </c>
      <c r="B124" s="17" t="s">
        <v>271</v>
      </c>
      <c r="C124" s="61">
        <v>4800000</v>
      </c>
      <c r="D124" s="61">
        <v>5300000</v>
      </c>
      <c r="E124" s="61">
        <v>5600000</v>
      </c>
      <c r="F124" s="61">
        <v>6000000</v>
      </c>
    </row>
    <row r="125" spans="1:7" ht="15" x14ac:dyDescent="0.25">
      <c r="A125" s="17">
        <v>8</v>
      </c>
      <c r="B125" s="17" t="s">
        <v>270</v>
      </c>
      <c r="C125" s="61">
        <v>100000</v>
      </c>
      <c r="D125" s="61">
        <v>100000</v>
      </c>
      <c r="E125" s="61">
        <v>100000</v>
      </c>
      <c r="F125" s="61">
        <v>100000</v>
      </c>
    </row>
    <row r="126" spans="1:7" ht="15" x14ac:dyDescent="0.25">
      <c r="A126" s="17"/>
      <c r="B126" s="17" t="s">
        <v>224</v>
      </c>
      <c r="C126" s="61">
        <f>C128-C123-C124-C125</f>
        <v>13140000</v>
      </c>
      <c r="D126" s="61">
        <f>D128-D123-D124-D125</f>
        <v>12150000</v>
      </c>
      <c r="E126" s="61">
        <f>E128-E123-E124-E125</f>
        <v>12760000</v>
      </c>
      <c r="F126" s="61">
        <f>F128-F123-F124-F125</f>
        <v>12450000</v>
      </c>
    </row>
    <row r="127" spans="1:7" ht="15" x14ac:dyDescent="0.25">
      <c r="A127" s="42"/>
      <c r="B127" s="46"/>
      <c r="C127" s="61">
        <f>SUM(C126+C123)</f>
        <v>13520000</v>
      </c>
      <c r="D127" s="61">
        <f>SUM(D126+D123)</f>
        <v>12570000</v>
      </c>
      <c r="E127" s="61">
        <f>SUM(E126+E123)</f>
        <v>13220000</v>
      </c>
      <c r="F127" s="61">
        <f>SUM(F126+F123)</f>
        <v>12950000</v>
      </c>
    </row>
    <row r="128" spans="1:7" ht="15" x14ac:dyDescent="0.25">
      <c r="A128" s="42"/>
      <c r="B128" s="68">
        <v>18430000</v>
      </c>
      <c r="C128" s="61">
        <v>18420000</v>
      </c>
      <c r="D128" s="61">
        <v>17970000</v>
      </c>
      <c r="E128" s="61">
        <v>18920000</v>
      </c>
      <c r="F128" s="61">
        <v>19050000</v>
      </c>
    </row>
    <row r="129" spans="1:9" ht="15.75" thickBot="1" x14ac:dyDescent="0.3">
      <c r="A129" s="43"/>
      <c r="B129" s="44"/>
      <c r="C129" s="78"/>
      <c r="D129" s="78"/>
      <c r="E129" s="78"/>
      <c r="F129" s="79"/>
    </row>
    <row r="130" spans="1:9" ht="13.5" thickBot="1" x14ac:dyDescent="0.25"/>
    <row r="131" spans="1:9" x14ac:dyDescent="0.2">
      <c r="A131" s="158" t="s">
        <v>225</v>
      </c>
      <c r="B131" s="159"/>
      <c r="C131" s="159"/>
      <c r="D131" s="159"/>
      <c r="E131" s="159"/>
      <c r="F131" s="160"/>
    </row>
    <row r="132" spans="1:9" ht="15" x14ac:dyDescent="0.25">
      <c r="A132" s="17">
        <v>2084</v>
      </c>
      <c r="B132" s="19" t="s">
        <v>266</v>
      </c>
      <c r="C132" s="61">
        <f>C136-C133-C134</f>
        <v>2320000</v>
      </c>
      <c r="D132" s="61">
        <f>D136-D133-D134</f>
        <v>2310000</v>
      </c>
      <c r="E132" s="61">
        <f>E136-E133-E134</f>
        <v>2380000</v>
      </c>
      <c r="F132" s="61">
        <f>F136-F133-F134</f>
        <v>2430000</v>
      </c>
      <c r="G132" s="40"/>
      <c r="H132" s="40"/>
      <c r="I132" s="45"/>
    </row>
    <row r="133" spans="1:9" ht="15" x14ac:dyDescent="0.25">
      <c r="A133" s="17">
        <v>2085</v>
      </c>
      <c r="B133" s="19" t="s">
        <v>267</v>
      </c>
      <c r="C133" s="61">
        <v>5710000</v>
      </c>
      <c r="D133" s="61">
        <v>5860000</v>
      </c>
      <c r="E133" s="61">
        <v>5880000</v>
      </c>
      <c r="F133" s="61">
        <v>5870000</v>
      </c>
    </row>
    <row r="134" spans="1:9" ht="15" x14ac:dyDescent="0.25">
      <c r="A134" s="17">
        <v>2087</v>
      </c>
      <c r="B134" s="65" t="s">
        <v>268</v>
      </c>
      <c r="C134" s="61">
        <v>970000</v>
      </c>
      <c r="D134" s="61">
        <v>1010000</v>
      </c>
      <c r="E134" s="61">
        <v>1040000</v>
      </c>
      <c r="F134" s="61">
        <v>1130000</v>
      </c>
    </row>
    <row r="135" spans="1:9" ht="15" x14ac:dyDescent="0.25">
      <c r="A135" s="42"/>
      <c r="B135" s="68">
        <v>9385000</v>
      </c>
      <c r="C135" s="61">
        <f>SUM(C132:C134)</f>
        <v>9000000</v>
      </c>
      <c r="D135" s="61">
        <f>SUM(D132:D134)</f>
        <v>9180000</v>
      </c>
      <c r="E135" s="61">
        <f>SUM(E132:E134)</f>
        <v>9300000</v>
      </c>
      <c r="F135" s="61">
        <f>SUM(F132:F134)</f>
        <v>9430000</v>
      </c>
    </row>
    <row r="136" spans="1:9" ht="15.75" thickBot="1" x14ac:dyDescent="0.3">
      <c r="A136" s="43"/>
      <c r="B136" s="44"/>
      <c r="C136" s="61">
        <v>9000000</v>
      </c>
      <c r="D136" s="61">
        <v>9180000</v>
      </c>
      <c r="E136" s="61">
        <v>9300000</v>
      </c>
      <c r="F136" s="61">
        <v>9430000</v>
      </c>
    </row>
    <row r="137" spans="1:9" x14ac:dyDescent="0.2">
      <c r="B137" s="46">
        <f>B119+B128+B135</f>
        <v>101115000</v>
      </c>
      <c r="C137" s="40">
        <f>C136+C128+C119</f>
        <v>112420000</v>
      </c>
      <c r="D137" s="40">
        <f>D136+D128+D119</f>
        <v>112830000</v>
      </c>
      <c r="E137" s="40">
        <f>E136+E128+E119</f>
        <v>115810000</v>
      </c>
      <c r="F137" s="40">
        <f>F136+F128+F119</f>
        <v>117130000</v>
      </c>
    </row>
    <row r="138" spans="1:9" x14ac:dyDescent="0.2">
      <c r="A138" s="35"/>
      <c r="B138" s="35">
        <v>2021</v>
      </c>
      <c r="C138" s="35">
        <v>2022</v>
      </c>
      <c r="D138" s="35">
        <v>2023</v>
      </c>
      <c r="E138" s="35">
        <v>2024</v>
      </c>
      <c r="F138" s="35">
        <v>2025</v>
      </c>
    </row>
  </sheetData>
  <mergeCells count="14">
    <mergeCell ref="A17:F17"/>
    <mergeCell ref="A122:F122"/>
    <mergeCell ref="A131:F131"/>
    <mergeCell ref="A28:F28"/>
    <mergeCell ref="A39:F39"/>
    <mergeCell ref="A68:F68"/>
    <mergeCell ref="A78:F78"/>
    <mergeCell ref="A90:F90"/>
    <mergeCell ref="A98:F98"/>
    <mergeCell ref="A1:E1"/>
    <mergeCell ref="A2:E2"/>
    <mergeCell ref="B3:F3"/>
    <mergeCell ref="A6:F6"/>
    <mergeCell ref="A10:F10"/>
  </mergeCells>
  <pageMargins left="0.25" right="0.25"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Anexo I - Programas</vt:lpstr>
      <vt:lpstr>Anexo II - Resumo dos Programas</vt:lpstr>
      <vt:lpstr>Anexo III - Progr-Ação-Fun-Subf</vt:lpstr>
      <vt:lpstr>Anexo IV -Projetos e Ativid </vt:lpstr>
      <vt:lpstr>Plan1</vt:lpstr>
      <vt:lpstr>Plan2</vt:lpstr>
      <vt:lpstr>Plan3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BomPastor</dc:creator>
  <cp:lastModifiedBy>Câmara Ivoti</cp:lastModifiedBy>
  <cp:lastPrinted>2018-01-24T17:29:12Z</cp:lastPrinted>
  <dcterms:created xsi:type="dcterms:W3CDTF">2017-08-11T18:36:45Z</dcterms:created>
  <dcterms:modified xsi:type="dcterms:W3CDTF">2021-08-25T12:32:16Z</dcterms:modified>
</cp:coreProperties>
</file>